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oerg W\Documents\A_LS-Cloud\Gemeinsame Dateien\Forschung\20xx_URK-FW703\1_Allgemeines zu URK_FW 703_FW 704\E_Bearbeitung\Tool\"/>
    </mc:Choice>
  </mc:AlternateContent>
  <xr:revisionPtr revIDLastSave="0" documentId="13_ncr:1_{AC280856-409B-4823-B1B2-671AD404BF0C}" xr6:coauthVersionLast="47" xr6:coauthVersionMax="47" xr10:uidLastSave="{00000000-0000-0000-0000-000000000000}"/>
  <workbookProtection workbookAlgorithmName="SHA-512" workbookHashValue="6WZgZC2mEbiv4X0TyKcvDsB4CcqLEoSLtuO9VwyBxZR2yjxBY9YB0ah6xRWFnFkAMEbj+V6oS0h+G3Ps4aR6lQ==" workbookSaltValue="Rw5WUz1FoXAOa3F2rYIT7g==" workbookSpinCount="100000" lockStructure="1"/>
  <bookViews>
    <workbookView xWindow="-110" yWindow="-110" windowWidth="25820" windowHeight="13900" xr2:uid="{00000000-000D-0000-FFFF-FFFF00000000}"/>
  </bookViews>
  <sheets>
    <sheet name="Einstieg" sheetId="26" r:id="rId1"/>
    <sheet name="Eingangsdaten Erzeuger" sheetId="24" r:id="rId2"/>
    <sheet name="Eingangsdaten Netz" sheetId="27" r:id="rId3"/>
    <sheet name="Nachkalkulation Baukosten" sheetId="2" r:id="rId4"/>
    <sheet name="Nebenrechnungen" sheetId="3" r:id="rId5"/>
    <sheet name="Ergebnis EA+Netz" sheetId="28" r:id="rId6"/>
    <sheet name="NR Versteckt" sheetId="15" state="hidden" r:id="rId7"/>
    <sheet name="Ergebnis kurz" sheetId="22" state="hidden" r:id="rId8"/>
    <sheet name="Notizen" sheetId="23" r:id="rId9"/>
    <sheet name="Version" sheetId="11" r:id="rId10"/>
  </sheets>
  <definedNames>
    <definedName name="Anlagenkonstellation" localSheetId="1">'Eingangsdaten Erzeuger'!#REF!</definedName>
    <definedName name="Anlagenkonstellation" localSheetId="2">'Eingangsdaten Netz'!#REF!</definedName>
    <definedName name="Anlagenkonstellation" localSheetId="0">Einstieg!$H$7</definedName>
    <definedName name="Anlagenkonstellation" localSheetId="5">#REF!</definedName>
    <definedName name="Anlagenkonstellation">#REF!</definedName>
    <definedName name="Baukostenzuschlag">'NR Versteckt'!$E$26</definedName>
    <definedName name="BEZUG_HI">'NR Versteckt'!$C$8</definedName>
    <definedName name="BEZUG_HS">'NR Versteckt'!$C$7</definedName>
    <definedName name="BK_Prozent_Erloes">'NR Versteckt'!$L$6</definedName>
    <definedName name="Diskontierungssatz">'NR Versteckt'!$E$24</definedName>
    <definedName name="_xlnm.Print_Area" localSheetId="4">Nebenrechnungen!$A$1:$AZ$35</definedName>
    <definedName name="IK_PAUSCHAL">'NR Versteckt'!$J$7</definedName>
    <definedName name="IK_Prozent_invest">'NR Versteckt'!$J$6</definedName>
    <definedName name="KWK_Schalter">'NR Versteckt'!$C$42</definedName>
    <definedName name="NETZ_mit_EA">'NR Versteckt'!$H$8</definedName>
    <definedName name="Nur_EA">'NR Versteckt'!$H$10</definedName>
    <definedName name="Nur_Netz">'NR Versteckt'!$H$9</definedName>
    <definedName name="PronzentInvest">'NR Versteckt'!$J$6</definedName>
    <definedName name="ProzentInvest">'NR Versteckt'!$J$6</definedName>
    <definedName name="Solarkollektor">'NR Versteckt'!$A$17</definedName>
    <definedName name="SY_Auswahl">'NR Versteckt'!$A$7</definedName>
    <definedName name="SY_SKollektor">'NR Versteckt'!$A$17</definedName>
    <definedName name="Trassenförder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F52" i="2"/>
  <c r="V20" i="2"/>
  <c r="W20" i="2"/>
  <c r="F20" i="2" s="1"/>
  <c r="V21" i="2"/>
  <c r="W21" i="2"/>
  <c r="F21" i="2" s="1"/>
  <c r="V22" i="2"/>
  <c r="W22" i="2"/>
  <c r="F22" i="2" s="1"/>
  <c r="V23" i="2"/>
  <c r="W23" i="2"/>
  <c r="F23" i="2" s="1"/>
  <c r="V24" i="2"/>
  <c r="W24" i="2"/>
  <c r="F24" i="2" s="1"/>
  <c r="V25" i="2"/>
  <c r="W25" i="2"/>
  <c r="F25" i="2" s="1"/>
  <c r="V26" i="2"/>
  <c r="W26" i="2"/>
  <c r="F26" i="2" s="1"/>
  <c r="V27" i="2"/>
  <c r="W27" i="2"/>
  <c r="F27" i="2" s="1"/>
  <c r="V28" i="2"/>
  <c r="W28" i="2"/>
  <c r="F28" i="2" s="1"/>
  <c r="V29" i="2"/>
  <c r="W29" i="2"/>
  <c r="F29" i="2" s="1"/>
  <c r="V30" i="2"/>
  <c r="W30" i="2"/>
  <c r="F30" i="2" s="1"/>
  <c r="V31" i="2"/>
  <c r="W31" i="2"/>
  <c r="F31" i="2" s="1"/>
  <c r="V32" i="2"/>
  <c r="W32" i="2"/>
  <c r="F32" i="2" s="1"/>
  <c r="V33" i="2"/>
  <c r="W33" i="2"/>
  <c r="F33" i="2" s="1"/>
  <c r="V34" i="2"/>
  <c r="W34" i="2"/>
  <c r="F34" i="2" s="1"/>
  <c r="V35" i="2"/>
  <c r="W35" i="2"/>
  <c r="F35" i="2" s="1"/>
  <c r="V36" i="2"/>
  <c r="W36" i="2"/>
  <c r="V37" i="2"/>
  <c r="W37" i="2"/>
  <c r="F37" i="2" s="1"/>
  <c r="V38" i="2"/>
  <c r="W38" i="2"/>
  <c r="F38" i="2" s="1"/>
  <c r="V39" i="2"/>
  <c r="W39" i="2"/>
  <c r="F39" i="2" s="1"/>
  <c r="V40" i="2"/>
  <c r="W40" i="2"/>
  <c r="F40" i="2" s="1"/>
  <c r="V41" i="2"/>
  <c r="W41" i="2"/>
  <c r="F41" i="2" s="1"/>
  <c r="V42" i="2"/>
  <c r="W42" i="2"/>
  <c r="F42" i="2" s="1"/>
  <c r="V43" i="2"/>
  <c r="W43" i="2"/>
  <c r="F43" i="2" s="1"/>
  <c r="V44" i="2"/>
  <c r="W44" i="2"/>
  <c r="F44" i="2" s="1"/>
  <c r="V45" i="2"/>
  <c r="W45" i="2"/>
  <c r="F45" i="2" s="1"/>
  <c r="V46" i="2"/>
  <c r="W46" i="2"/>
  <c r="F46" i="2" s="1"/>
  <c r="V47" i="2"/>
  <c r="W47" i="2"/>
  <c r="F47" i="2" s="1"/>
  <c r="V48" i="2"/>
  <c r="W48" i="2"/>
  <c r="F48" i="2" s="1"/>
  <c r="V49" i="2"/>
  <c r="W49" i="2"/>
  <c r="F49" i="2" s="1"/>
  <c r="V50" i="2"/>
  <c r="W50" i="2"/>
  <c r="F50" i="2" s="1"/>
  <c r="V51" i="2"/>
  <c r="W51" i="2"/>
  <c r="F51" i="2" s="1"/>
  <c r="V52" i="2"/>
  <c r="W52" i="2"/>
  <c r="V53" i="2"/>
  <c r="W53" i="2"/>
  <c r="F53" i="2" s="1"/>
  <c r="W19" i="2"/>
  <c r="F19" i="2" s="1"/>
  <c r="V19" i="2"/>
  <c r="Y10" i="3"/>
  <c r="W10" i="3"/>
  <c r="U10" i="3"/>
  <c r="AJ1" i="28"/>
  <c r="I2" i="27"/>
  <c r="K2" i="24"/>
  <c r="H39" i="24"/>
  <c r="G39" i="24"/>
  <c r="F39" i="24"/>
  <c r="C42" i="15"/>
  <c r="AV12" i="3" l="1"/>
  <c r="AB12" i="3"/>
  <c r="AB10" i="3" l="1"/>
  <c r="AB16" i="3" s="1"/>
  <c r="AB17" i="3" s="1"/>
  <c r="AB18" i="3" s="1"/>
  <c r="AB19" i="3" s="1"/>
  <c r="AB20" i="3" s="1"/>
  <c r="AB21" i="3" s="1"/>
  <c r="AB22" i="3" s="1"/>
  <c r="AB23" i="3" s="1"/>
  <c r="AB24" i="3" s="1"/>
  <c r="AB25" i="3" s="1"/>
  <c r="AB26" i="3" s="1"/>
  <c r="AB27" i="3" s="1"/>
  <c r="AB28" i="3" s="1"/>
  <c r="AB29" i="3" s="1"/>
  <c r="AB30" i="3" s="1"/>
  <c r="AB31" i="3" s="1"/>
  <c r="AB32" i="3" s="1"/>
  <c r="AB33" i="3" s="1"/>
  <c r="AB34" i="3" s="1"/>
  <c r="AB35" i="3" s="1"/>
  <c r="AV10" i="3"/>
  <c r="AV16" i="3" s="1"/>
  <c r="AV17" i="3" s="1"/>
  <c r="AV18" i="3" s="1"/>
  <c r="AV19" i="3" s="1"/>
  <c r="AV20" i="3" s="1"/>
  <c r="AV21" i="3" s="1"/>
  <c r="AV22" i="3" s="1"/>
  <c r="AV23" i="3" s="1"/>
  <c r="AV24" i="3" s="1"/>
  <c r="AV25" i="3" s="1"/>
  <c r="AV26" i="3" s="1"/>
  <c r="AV27" i="3" s="1"/>
  <c r="AV28" i="3" s="1"/>
  <c r="AV29" i="3" s="1"/>
  <c r="AV30" i="3" s="1"/>
  <c r="AV31" i="3" s="1"/>
  <c r="AV32" i="3" s="1"/>
  <c r="AV33" i="3" s="1"/>
  <c r="AV34" i="3" s="1"/>
  <c r="AV35" i="3" s="1"/>
  <c r="AM12" i="3"/>
  <c r="AB7" i="3"/>
  <c r="AP12" i="3" l="1"/>
  <c r="AJ10" i="3"/>
  <c r="AH11" i="3"/>
  <c r="AI11" i="3"/>
  <c r="AG11" i="3"/>
  <c r="AY12" i="3"/>
  <c r="AY10" i="3"/>
  <c r="AV7" i="3"/>
  <c r="AS12" i="3"/>
  <c r="AS7" i="3"/>
  <c r="AD12" i="3"/>
  <c r="AD7" i="3"/>
  <c r="I8" i="3"/>
  <c r="I10" i="3" s="1"/>
  <c r="K8" i="3"/>
  <c r="K10" i="3" s="1"/>
  <c r="M8" i="3"/>
  <c r="M10" i="3" s="1"/>
  <c r="X12" i="3"/>
  <c r="V12" i="3"/>
  <c r="T12" i="3"/>
  <c r="X10" i="3"/>
  <c r="V10" i="3"/>
  <c r="T10" i="3"/>
  <c r="N11" i="3"/>
  <c r="L11" i="3"/>
  <c r="J11" i="3"/>
  <c r="F10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M16" i="3"/>
  <c r="K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16" i="3"/>
  <c r="E16" i="3" s="1"/>
  <c r="F16" i="3" s="1"/>
  <c r="F17" i="24"/>
  <c r="I17" i="3" s="1"/>
  <c r="F18" i="24"/>
  <c r="I18" i="3" s="1"/>
  <c r="F19" i="24"/>
  <c r="I19" i="3" s="1"/>
  <c r="F20" i="24"/>
  <c r="I20" i="3" s="1"/>
  <c r="F21" i="24"/>
  <c r="I21" i="3" s="1"/>
  <c r="F22" i="24"/>
  <c r="I22" i="3" s="1"/>
  <c r="F23" i="24"/>
  <c r="I23" i="3" s="1"/>
  <c r="F24" i="24"/>
  <c r="I24" i="3" s="1"/>
  <c r="F25" i="24"/>
  <c r="I25" i="3" s="1"/>
  <c r="F26" i="24"/>
  <c r="I26" i="3" s="1"/>
  <c r="F27" i="24"/>
  <c r="I27" i="3" s="1"/>
  <c r="F28" i="24"/>
  <c r="I28" i="3" s="1"/>
  <c r="F29" i="24"/>
  <c r="I29" i="3" s="1"/>
  <c r="F30" i="24"/>
  <c r="I30" i="3" s="1"/>
  <c r="F31" i="24"/>
  <c r="I31" i="3" s="1"/>
  <c r="F32" i="24"/>
  <c r="I32" i="3" s="1"/>
  <c r="F33" i="24"/>
  <c r="I33" i="3" s="1"/>
  <c r="F34" i="24"/>
  <c r="I34" i="3" s="1"/>
  <c r="F35" i="24"/>
  <c r="I35" i="3" s="1"/>
  <c r="F16" i="24"/>
  <c r="I16" i="3" s="1"/>
  <c r="E33" i="3" l="1"/>
  <c r="F33" i="3" s="1"/>
  <c r="E21" i="3"/>
  <c r="F21" i="3" s="1"/>
  <c r="E32" i="3"/>
  <c r="F32" i="3" s="1"/>
  <c r="E24" i="3"/>
  <c r="F24" i="3" s="1"/>
  <c r="E20" i="3"/>
  <c r="F20" i="3" s="1"/>
  <c r="E31" i="3"/>
  <c r="F31" i="3" s="1"/>
  <c r="E27" i="3"/>
  <c r="F27" i="3" s="1"/>
  <c r="E23" i="3"/>
  <c r="F23" i="3" s="1"/>
  <c r="E19" i="3"/>
  <c r="F19" i="3" s="1"/>
  <c r="E29" i="3"/>
  <c r="F29" i="3" s="1"/>
  <c r="E25" i="3"/>
  <c r="F25" i="3" s="1"/>
  <c r="E17" i="3"/>
  <c r="F17" i="3" s="1"/>
  <c r="E28" i="3"/>
  <c r="F28" i="3" s="1"/>
  <c r="E35" i="3"/>
  <c r="F35" i="3" s="1"/>
  <c r="E34" i="3"/>
  <c r="F34" i="3" s="1"/>
  <c r="E30" i="3"/>
  <c r="F30" i="3" s="1"/>
  <c r="E26" i="3"/>
  <c r="F26" i="3" s="1"/>
  <c r="E22" i="3"/>
  <c r="F22" i="3" s="1"/>
  <c r="E18" i="3"/>
  <c r="F18" i="3" s="1"/>
  <c r="C18" i="27" l="1"/>
  <c r="C16" i="24"/>
  <c r="C17" i="24" s="1"/>
  <c r="C18" i="24" s="1"/>
  <c r="C19" i="24" s="1"/>
  <c r="C20" i="24" s="1"/>
  <c r="C21" i="24" s="1"/>
  <c r="C22" i="24" s="1"/>
  <c r="C23" i="24" s="1"/>
  <c r="C24" i="24" s="1"/>
  <c r="C25" i="24" s="1"/>
  <c r="C26" i="24" s="1"/>
  <c r="C27" i="24" s="1"/>
  <c r="C28" i="24" s="1"/>
  <c r="C29" i="24" s="1"/>
  <c r="C30" i="24" s="1"/>
  <c r="C31" i="24" s="1"/>
  <c r="C32" i="24" s="1"/>
  <c r="C33" i="24" s="1"/>
  <c r="C34" i="24" s="1"/>
  <c r="C35" i="24" s="1"/>
  <c r="C19" i="27" l="1"/>
  <c r="B16" i="3"/>
  <c r="H19" i="2"/>
  <c r="W55" i="2" l="1"/>
  <c r="C24" i="28"/>
  <c r="V24" i="28" s="1"/>
  <c r="C20" i="27"/>
  <c r="B17" i="3"/>
  <c r="T55" i="2"/>
  <c r="C25" i="28" l="1"/>
  <c r="V25" i="28" s="1"/>
  <c r="C21" i="27"/>
  <c r="B18" i="3"/>
  <c r="R5" i="2"/>
  <c r="H53" i="2"/>
  <c r="G20" i="2"/>
  <c r="H20" i="2"/>
  <c r="I20" i="2"/>
  <c r="J20" i="2"/>
  <c r="G21" i="2"/>
  <c r="H21" i="2"/>
  <c r="I21" i="2"/>
  <c r="J21" i="2"/>
  <c r="G22" i="2"/>
  <c r="H22" i="2"/>
  <c r="I22" i="2"/>
  <c r="J22" i="2"/>
  <c r="G23" i="2"/>
  <c r="H23" i="2"/>
  <c r="I23" i="2"/>
  <c r="J23" i="2"/>
  <c r="G24" i="2"/>
  <c r="H24" i="2"/>
  <c r="I24" i="2"/>
  <c r="J24" i="2"/>
  <c r="G25" i="2"/>
  <c r="H25" i="2"/>
  <c r="I25" i="2"/>
  <c r="J25" i="2"/>
  <c r="G26" i="2"/>
  <c r="H26" i="2"/>
  <c r="I26" i="2"/>
  <c r="J26" i="2"/>
  <c r="G27" i="2"/>
  <c r="H27" i="2"/>
  <c r="I27" i="2"/>
  <c r="J27" i="2"/>
  <c r="G28" i="2"/>
  <c r="H28" i="2"/>
  <c r="I28" i="2"/>
  <c r="J28" i="2"/>
  <c r="G29" i="2"/>
  <c r="H29" i="2"/>
  <c r="I29" i="2"/>
  <c r="J29" i="2"/>
  <c r="G30" i="2"/>
  <c r="H30" i="2"/>
  <c r="I30" i="2"/>
  <c r="J30" i="2"/>
  <c r="G31" i="2"/>
  <c r="H31" i="2"/>
  <c r="I31" i="2"/>
  <c r="J31" i="2"/>
  <c r="G32" i="2"/>
  <c r="H32" i="2"/>
  <c r="I32" i="2"/>
  <c r="J32" i="2"/>
  <c r="G33" i="2"/>
  <c r="H33" i="2"/>
  <c r="I33" i="2"/>
  <c r="J33" i="2"/>
  <c r="G34" i="2"/>
  <c r="H34" i="2"/>
  <c r="I34" i="2"/>
  <c r="J34" i="2"/>
  <c r="G35" i="2"/>
  <c r="H35" i="2"/>
  <c r="I35" i="2"/>
  <c r="J35" i="2"/>
  <c r="G36" i="2"/>
  <c r="H36" i="2"/>
  <c r="I36" i="2"/>
  <c r="J36" i="2"/>
  <c r="G37" i="2"/>
  <c r="H37" i="2"/>
  <c r="I37" i="2"/>
  <c r="J37" i="2"/>
  <c r="G38" i="2"/>
  <c r="H38" i="2"/>
  <c r="I38" i="2"/>
  <c r="J38" i="2"/>
  <c r="G39" i="2"/>
  <c r="H39" i="2"/>
  <c r="I39" i="2"/>
  <c r="J39" i="2"/>
  <c r="G40" i="2"/>
  <c r="H40" i="2"/>
  <c r="I40" i="2"/>
  <c r="J40" i="2"/>
  <c r="G41" i="2"/>
  <c r="H41" i="2"/>
  <c r="I41" i="2"/>
  <c r="J41" i="2"/>
  <c r="G42" i="2"/>
  <c r="H42" i="2"/>
  <c r="I42" i="2"/>
  <c r="J42" i="2"/>
  <c r="G43" i="2"/>
  <c r="H43" i="2"/>
  <c r="I43" i="2"/>
  <c r="J43" i="2"/>
  <c r="G44" i="2"/>
  <c r="H44" i="2"/>
  <c r="I44" i="2"/>
  <c r="J44" i="2"/>
  <c r="G45" i="2"/>
  <c r="H45" i="2"/>
  <c r="I45" i="2"/>
  <c r="J45" i="2"/>
  <c r="G46" i="2"/>
  <c r="H46" i="2"/>
  <c r="I46" i="2"/>
  <c r="J46" i="2"/>
  <c r="G47" i="2"/>
  <c r="H47" i="2"/>
  <c r="I47" i="2"/>
  <c r="J47" i="2"/>
  <c r="G48" i="2"/>
  <c r="H48" i="2"/>
  <c r="I48" i="2"/>
  <c r="J48" i="2"/>
  <c r="G49" i="2"/>
  <c r="H49" i="2"/>
  <c r="I49" i="2"/>
  <c r="J49" i="2"/>
  <c r="G50" i="2"/>
  <c r="H50" i="2"/>
  <c r="I50" i="2"/>
  <c r="J50" i="2"/>
  <c r="G51" i="2"/>
  <c r="H51" i="2"/>
  <c r="I51" i="2"/>
  <c r="J51" i="2"/>
  <c r="G52" i="2"/>
  <c r="H52" i="2"/>
  <c r="I52" i="2"/>
  <c r="J52" i="2"/>
  <c r="G53" i="2"/>
  <c r="I53" i="2"/>
  <c r="J53" i="2"/>
  <c r="W57" i="2"/>
  <c r="T57" i="2"/>
  <c r="T59" i="2" s="1"/>
  <c r="P7" i="2" s="1"/>
  <c r="P8" i="2" s="1"/>
  <c r="C26" i="28" l="1"/>
  <c r="V26" i="28" s="1"/>
  <c r="C22" i="27"/>
  <c r="B19" i="3"/>
  <c r="W59" i="2"/>
  <c r="J57" i="2"/>
  <c r="I57" i="2"/>
  <c r="H57" i="2"/>
  <c r="G57" i="2"/>
  <c r="C27" i="28" l="1"/>
  <c r="V27" i="28" s="1"/>
  <c r="C23" i="27"/>
  <c r="B20" i="3"/>
  <c r="C28" i="28" l="1"/>
  <c r="V28" i="28" s="1"/>
  <c r="C24" i="27"/>
  <c r="B21" i="3"/>
  <c r="C29" i="28" l="1"/>
  <c r="V29" i="28" s="1"/>
  <c r="C25" i="27"/>
  <c r="B22" i="3"/>
  <c r="C30" i="28" l="1"/>
  <c r="V30" i="28" s="1"/>
  <c r="C26" i="27"/>
  <c r="B23" i="3"/>
  <c r="C31" i="28" l="1"/>
  <c r="V31" i="28" s="1"/>
  <c r="C27" i="27"/>
  <c r="B24" i="3"/>
  <c r="C32" i="28" l="1"/>
  <c r="V32" i="28" s="1"/>
  <c r="C28" i="27"/>
  <c r="B25" i="3"/>
  <c r="C33" i="28" l="1"/>
  <c r="V33" i="28" s="1"/>
  <c r="C29" i="27"/>
  <c r="B26" i="3"/>
  <c r="C34" i="28" l="1"/>
  <c r="V34" i="28" s="1"/>
  <c r="C30" i="27"/>
  <c r="B27" i="3"/>
  <c r="C35" i="28" l="1"/>
  <c r="V35" i="28" s="1"/>
  <c r="C31" i="27"/>
  <c r="B28" i="3"/>
  <c r="C36" i="28" l="1"/>
  <c r="V36" i="28" s="1"/>
  <c r="C32" i="27"/>
  <c r="B29" i="3"/>
  <c r="C37" i="28" l="1"/>
  <c r="V37" i="28" s="1"/>
  <c r="C33" i="27"/>
  <c r="B30" i="3"/>
  <c r="C38" i="28" l="1"/>
  <c r="V38" i="28" s="1"/>
  <c r="C34" i="27"/>
  <c r="B31" i="3"/>
  <c r="C39" i="28" l="1"/>
  <c r="V39" i="28" s="1"/>
  <c r="C35" i="27"/>
  <c r="B32" i="3"/>
  <c r="C40" i="28" l="1"/>
  <c r="V40" i="28" s="1"/>
  <c r="C36" i="27"/>
  <c r="B33" i="3"/>
  <c r="C41" i="28" l="1"/>
  <c r="V41" i="28" s="1"/>
  <c r="C37" i="27"/>
  <c r="B35" i="3" s="1"/>
  <c r="B34" i="3"/>
  <c r="C42" i="28" l="1"/>
  <c r="V42" i="28" s="1"/>
  <c r="C43" i="28"/>
  <c r="V43" i="28" s="1"/>
  <c r="R7" i="2" l="1"/>
  <c r="F48" i="15" l="1"/>
  <c r="G19" i="2" l="1"/>
  <c r="I19" i="2"/>
  <c r="J19" i="2"/>
  <c r="J13" i="2" s="1"/>
  <c r="G13" i="2" l="1"/>
  <c r="J14" i="2"/>
  <c r="I13" i="2"/>
  <c r="H13" i="2"/>
  <c r="H14" i="2" s="1"/>
  <c r="H11" i="2" l="1"/>
  <c r="J11" i="2"/>
  <c r="G14" i="2"/>
  <c r="I14" i="2"/>
  <c r="R8" i="2"/>
  <c r="AS8" i="3" l="1"/>
  <c r="AJ22" i="28"/>
  <c r="AJ10" i="28" s="1"/>
  <c r="AD8" i="3"/>
  <c r="T22" i="28"/>
  <c r="T10" i="28" s="1"/>
  <c r="J15" i="2"/>
  <c r="H15" i="2"/>
  <c r="AS10" i="3"/>
  <c r="AD10" i="3" l="1"/>
  <c r="AD16" i="3" s="1"/>
  <c r="AD17" i="3" s="1"/>
  <c r="AJ3" i="28"/>
  <c r="AE16" i="3"/>
  <c r="G24" i="28" s="1"/>
  <c r="C8" i="22"/>
  <c r="AE17" i="3" l="1"/>
  <c r="G25" i="28" s="1"/>
  <c r="AD18" i="3"/>
  <c r="AE18" i="3" s="1"/>
  <c r="G26" i="28" s="1"/>
  <c r="AJ17" i="3"/>
  <c r="AY16" i="3"/>
  <c r="X11" i="3"/>
  <c r="T11" i="3"/>
  <c r="AD19" i="3" l="1"/>
  <c r="AD20" i="3" s="1"/>
  <c r="AE19" i="3"/>
  <c r="G27" i="28" s="1"/>
  <c r="AY17" i="3"/>
  <c r="AY18" i="3" s="1"/>
  <c r="AY19" i="3" s="1"/>
  <c r="AY20" i="3" s="1"/>
  <c r="AY21" i="3" s="1"/>
  <c r="AY22" i="3" s="1"/>
  <c r="AY23" i="3" s="1"/>
  <c r="AY24" i="3" s="1"/>
  <c r="AY25" i="3" s="1"/>
  <c r="AY26" i="3" s="1"/>
  <c r="AY27" i="3" s="1"/>
  <c r="AY28" i="3" s="1"/>
  <c r="AY29" i="3" s="1"/>
  <c r="AY30" i="3" s="1"/>
  <c r="AY31" i="3" s="1"/>
  <c r="AY32" i="3" s="1"/>
  <c r="AY33" i="3" s="1"/>
  <c r="AY34" i="3" s="1"/>
  <c r="AY35" i="3" s="1"/>
  <c r="AJ34" i="3"/>
  <c r="AJ28" i="3"/>
  <c r="AJ23" i="3"/>
  <c r="AJ32" i="3"/>
  <c r="AJ27" i="3"/>
  <c r="AJ22" i="3"/>
  <c r="AJ16" i="3"/>
  <c r="AJ31" i="3"/>
  <c r="AJ26" i="3"/>
  <c r="AJ20" i="3"/>
  <c r="AJ35" i="3"/>
  <c r="AJ30" i="3"/>
  <c r="AJ24" i="3"/>
  <c r="AJ18" i="3"/>
  <c r="AJ19" i="3"/>
  <c r="AJ33" i="3"/>
  <c r="AJ29" i="3"/>
  <c r="AJ25" i="3"/>
  <c r="AJ21" i="3"/>
  <c r="AX16" i="3"/>
  <c r="AZ16" i="3" s="1"/>
  <c r="B10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AD24" i="28" l="1"/>
  <c r="AF24" i="28" s="1"/>
  <c r="BC16" i="3"/>
  <c r="AD21" i="3"/>
  <c r="AE20" i="3"/>
  <c r="G28" i="28" s="1"/>
  <c r="P8" i="3"/>
  <c r="P11" i="3" s="1"/>
  <c r="Q8" i="3"/>
  <c r="Q11" i="3" s="1"/>
  <c r="R8" i="3"/>
  <c r="R11" i="3" s="1"/>
  <c r="N16" i="3"/>
  <c r="B11" i="22"/>
  <c r="X8" i="3"/>
  <c r="X16" i="3" s="1"/>
  <c r="X17" i="3" s="1"/>
  <c r="X18" i="3" s="1"/>
  <c r="AX17" i="3"/>
  <c r="G16" i="3"/>
  <c r="Y24" i="28" l="1"/>
  <c r="AD22" i="3"/>
  <c r="AE21" i="3"/>
  <c r="G29" i="28" s="1"/>
  <c r="J16" i="3"/>
  <c r="AG16" i="3" s="1"/>
  <c r="L16" i="3"/>
  <c r="Q16" i="3" s="1"/>
  <c r="AI16" i="3"/>
  <c r="R16" i="3"/>
  <c r="Y16" i="3" s="1"/>
  <c r="T8" i="3"/>
  <c r="T16" i="3" s="1"/>
  <c r="V8" i="3"/>
  <c r="B12" i="22"/>
  <c r="X19" i="3"/>
  <c r="AZ17" i="3"/>
  <c r="BC17" i="3" s="1"/>
  <c r="G17" i="3"/>
  <c r="N17" i="3" s="1"/>
  <c r="R17" i="3" s="1"/>
  <c r="Y17" i="3" s="1"/>
  <c r="AX18" i="3"/>
  <c r="AZ18" i="3" s="1"/>
  <c r="BC18" i="3" s="1"/>
  <c r="AI17" i="3" l="1"/>
  <c r="AD23" i="3"/>
  <c r="AE22" i="3"/>
  <c r="G30" i="28" s="1"/>
  <c r="AD26" i="28"/>
  <c r="AF26" i="28" s="1"/>
  <c r="Y26" i="28"/>
  <c r="Y25" i="28"/>
  <c r="AD25" i="28"/>
  <c r="AF25" i="28" s="1"/>
  <c r="AH16" i="3"/>
  <c r="J17" i="3"/>
  <c r="L17" i="3"/>
  <c r="Q17" i="3" s="1"/>
  <c r="T17" i="3"/>
  <c r="V11" i="3"/>
  <c r="V16" i="3" s="1"/>
  <c r="W16" i="3" s="1"/>
  <c r="B13" i="22"/>
  <c r="X20" i="3"/>
  <c r="G18" i="3"/>
  <c r="N18" i="3" s="1"/>
  <c r="AX19" i="3"/>
  <c r="AZ19" i="3" s="1"/>
  <c r="BC19" i="3" s="1"/>
  <c r="R18" i="3" l="1"/>
  <c r="Y18" i="3" s="1"/>
  <c r="AI18" i="3"/>
  <c r="AD24" i="3"/>
  <c r="AE23" i="3"/>
  <c r="G31" i="28" s="1"/>
  <c r="AD27" i="28"/>
  <c r="AF27" i="28" s="1"/>
  <c r="Y27" i="28"/>
  <c r="AH17" i="3"/>
  <c r="J18" i="3"/>
  <c r="L18" i="3"/>
  <c r="AG17" i="3"/>
  <c r="P17" i="3"/>
  <c r="P16" i="3"/>
  <c r="T18" i="3"/>
  <c r="V17" i="3"/>
  <c r="B14" i="22"/>
  <c r="AS16" i="3"/>
  <c r="AT16" i="3" s="1"/>
  <c r="G19" i="3"/>
  <c r="N19" i="3" s="1"/>
  <c r="X21" i="3"/>
  <c r="AX20" i="3"/>
  <c r="AZ20" i="3" s="1"/>
  <c r="BC20" i="3" s="1"/>
  <c r="R19" i="3" l="1"/>
  <c r="Y19" i="3" s="1"/>
  <c r="AI19" i="3"/>
  <c r="U17" i="3"/>
  <c r="U16" i="3"/>
  <c r="Z16" i="3" s="1"/>
  <c r="AD25" i="3"/>
  <c r="AE24" i="3"/>
  <c r="G32" i="28" s="1"/>
  <c r="Z24" i="28"/>
  <c r="BB16" i="3"/>
  <c r="AD28" i="28"/>
  <c r="AF28" i="28" s="1"/>
  <c r="Y28" i="28"/>
  <c r="L19" i="3"/>
  <c r="J19" i="3"/>
  <c r="B15" i="22"/>
  <c r="AG18" i="3"/>
  <c r="P18" i="3"/>
  <c r="AK16" i="3"/>
  <c r="AH18" i="3"/>
  <c r="Q18" i="3"/>
  <c r="V18" i="3"/>
  <c r="W17" i="3"/>
  <c r="T19" i="3"/>
  <c r="AS17" i="3"/>
  <c r="AT17" i="3" s="1"/>
  <c r="G20" i="3"/>
  <c r="N20" i="3" s="1"/>
  <c r="X22" i="3"/>
  <c r="AX21" i="3"/>
  <c r="AZ21" i="3" s="1"/>
  <c r="BC21" i="3" s="1"/>
  <c r="AI20" i="3" l="1"/>
  <c r="R20" i="3"/>
  <c r="Y20" i="3" s="1"/>
  <c r="U18" i="3"/>
  <c r="AD26" i="3"/>
  <c r="AE25" i="3"/>
  <c r="G33" i="28" s="1"/>
  <c r="Z25" i="28"/>
  <c r="BB17" i="3"/>
  <c r="Y29" i="28"/>
  <c r="AD29" i="28"/>
  <c r="AF29" i="28" s="1"/>
  <c r="E24" i="28"/>
  <c r="G10" i="22"/>
  <c r="L24" i="28"/>
  <c r="F24" i="28"/>
  <c r="J20" i="3"/>
  <c r="L20" i="3"/>
  <c r="Q19" i="3"/>
  <c r="AH19" i="3"/>
  <c r="AG19" i="3"/>
  <c r="P19" i="3"/>
  <c r="V19" i="3"/>
  <c r="W18" i="3"/>
  <c r="T20" i="3"/>
  <c r="B17" i="22"/>
  <c r="B16" i="22"/>
  <c r="M8" i="22"/>
  <c r="AS18" i="3"/>
  <c r="AT18" i="3" s="1"/>
  <c r="G21" i="3"/>
  <c r="N21" i="3" s="1"/>
  <c r="X23" i="3"/>
  <c r="AX22" i="3"/>
  <c r="AZ22" i="3" s="1"/>
  <c r="BC22" i="3" s="1"/>
  <c r="R21" i="3" l="1"/>
  <c r="Y21" i="3" s="1"/>
  <c r="AI21" i="3"/>
  <c r="U19" i="3"/>
  <c r="AD27" i="3"/>
  <c r="AE26" i="3"/>
  <c r="G34" i="28" s="1"/>
  <c r="I24" i="28"/>
  <c r="Z26" i="28"/>
  <c r="BB18" i="3"/>
  <c r="Y30" i="28"/>
  <c r="AD30" i="28"/>
  <c r="AF30" i="28" s="1"/>
  <c r="E10" i="22"/>
  <c r="L21" i="3"/>
  <c r="J21" i="3"/>
  <c r="P20" i="3"/>
  <c r="AG20" i="3"/>
  <c r="Q20" i="3"/>
  <c r="AH20" i="3"/>
  <c r="V20" i="3"/>
  <c r="W19" i="3"/>
  <c r="T21" i="3"/>
  <c r="AS19" i="3"/>
  <c r="B18" i="22"/>
  <c r="G22" i="3"/>
  <c r="N22" i="3" s="1"/>
  <c r="X24" i="3"/>
  <c r="AX23" i="3"/>
  <c r="AZ23" i="3" s="1"/>
  <c r="BC23" i="3" s="1"/>
  <c r="R22" i="3" l="1"/>
  <c r="Y22" i="3" s="1"/>
  <c r="AI22" i="3"/>
  <c r="U20" i="3"/>
  <c r="AD28" i="3"/>
  <c r="AE27" i="3"/>
  <c r="G35" i="28" s="1"/>
  <c r="M10" i="22"/>
  <c r="Y31" i="28"/>
  <c r="AD31" i="28"/>
  <c r="AF31" i="28" s="1"/>
  <c r="AT19" i="3"/>
  <c r="BB19" i="3" s="1"/>
  <c r="J22" i="3"/>
  <c r="L22" i="3"/>
  <c r="B19" i="22"/>
  <c r="AG21" i="3"/>
  <c r="P21" i="3"/>
  <c r="Q21" i="3"/>
  <c r="AH21" i="3"/>
  <c r="V21" i="3"/>
  <c r="W20" i="3"/>
  <c r="T22" i="3"/>
  <c r="AS20" i="3"/>
  <c r="G23" i="3"/>
  <c r="N23" i="3" s="1"/>
  <c r="X25" i="3"/>
  <c r="AX24" i="3"/>
  <c r="AZ24" i="3" s="1"/>
  <c r="BC24" i="3" s="1"/>
  <c r="R23" i="3" l="1"/>
  <c r="Y23" i="3" s="1"/>
  <c r="AI23" i="3"/>
  <c r="U21" i="3"/>
  <c r="AD29" i="3"/>
  <c r="AE28" i="3"/>
  <c r="G36" i="28" s="1"/>
  <c r="K10" i="22"/>
  <c r="Y32" i="28"/>
  <c r="AD32" i="28"/>
  <c r="AF32" i="28" s="1"/>
  <c r="Z27" i="28"/>
  <c r="AT20" i="3"/>
  <c r="BB20" i="3" s="1"/>
  <c r="L23" i="3"/>
  <c r="J23" i="3"/>
  <c r="B20" i="22"/>
  <c r="AH22" i="3"/>
  <c r="Q22" i="3"/>
  <c r="AG22" i="3"/>
  <c r="P22" i="3"/>
  <c r="V22" i="3"/>
  <c r="W21" i="3"/>
  <c r="T23" i="3"/>
  <c r="AS21" i="3"/>
  <c r="G24" i="3"/>
  <c r="N24" i="3" s="1"/>
  <c r="X26" i="3"/>
  <c r="AX25" i="3"/>
  <c r="AZ25" i="3" s="1"/>
  <c r="BC25" i="3" s="1"/>
  <c r="AI24" i="3" l="1"/>
  <c r="R24" i="3"/>
  <c r="Y24" i="3" s="1"/>
  <c r="U22" i="3"/>
  <c r="AD30" i="3"/>
  <c r="AE29" i="3"/>
  <c r="G37" i="28" s="1"/>
  <c r="Z28" i="28"/>
  <c r="Y33" i="28"/>
  <c r="AD33" i="28"/>
  <c r="AF33" i="28" s="1"/>
  <c r="AT21" i="3"/>
  <c r="BB21" i="3" s="1"/>
  <c r="J24" i="3"/>
  <c r="L24" i="3"/>
  <c r="B21" i="22"/>
  <c r="AG23" i="3"/>
  <c r="AH23" i="3"/>
  <c r="Q23" i="3"/>
  <c r="P23" i="3"/>
  <c r="W22" i="3"/>
  <c r="V23" i="3"/>
  <c r="T24" i="3"/>
  <c r="G25" i="3"/>
  <c r="N25" i="3" s="1"/>
  <c r="AS22" i="3"/>
  <c r="X27" i="3"/>
  <c r="AX26" i="3"/>
  <c r="AZ26" i="3" s="1"/>
  <c r="BC26" i="3" s="1"/>
  <c r="R25" i="3" l="1"/>
  <c r="Y25" i="3" s="1"/>
  <c r="AI25" i="3"/>
  <c r="U23" i="3"/>
  <c r="AD31" i="3"/>
  <c r="AE30" i="3"/>
  <c r="G38" i="28" s="1"/>
  <c r="Z29" i="28"/>
  <c r="AD34" i="28"/>
  <c r="AF34" i="28" s="1"/>
  <c r="Y34" i="28"/>
  <c r="AT22" i="3"/>
  <c r="BB22" i="3" s="1"/>
  <c r="L25" i="3"/>
  <c r="J25" i="3"/>
  <c r="AG24" i="3"/>
  <c r="P24" i="3"/>
  <c r="Q24" i="3"/>
  <c r="AH24" i="3"/>
  <c r="W23" i="3"/>
  <c r="V24" i="3"/>
  <c r="T25" i="3"/>
  <c r="G26" i="3"/>
  <c r="N26" i="3" s="1"/>
  <c r="AS23" i="3"/>
  <c r="B22" i="22"/>
  <c r="X28" i="3"/>
  <c r="AX27" i="3"/>
  <c r="AZ27" i="3" s="1"/>
  <c r="BC27" i="3" s="1"/>
  <c r="AI26" i="3" l="1"/>
  <c r="R26" i="3"/>
  <c r="Y26" i="3" s="1"/>
  <c r="U24" i="3"/>
  <c r="AD32" i="3"/>
  <c r="AE31" i="3"/>
  <c r="G39" i="28" s="1"/>
  <c r="Z30" i="28"/>
  <c r="AD35" i="28"/>
  <c r="AF35" i="28" s="1"/>
  <c r="Y35" i="28"/>
  <c r="AT23" i="3"/>
  <c r="BB23" i="3" s="1"/>
  <c r="L26" i="3"/>
  <c r="J26" i="3"/>
  <c r="P25" i="3"/>
  <c r="AG25" i="3"/>
  <c r="Q25" i="3"/>
  <c r="AH25" i="3"/>
  <c r="G27" i="3"/>
  <c r="N27" i="3" s="1"/>
  <c r="W24" i="3"/>
  <c r="V25" i="3"/>
  <c r="T26" i="3"/>
  <c r="AS24" i="3"/>
  <c r="B23" i="22"/>
  <c r="X29" i="3"/>
  <c r="AX28" i="3"/>
  <c r="AZ28" i="3" s="1"/>
  <c r="BC28" i="3" s="1"/>
  <c r="R27" i="3" l="1"/>
  <c r="Y27" i="3" s="1"/>
  <c r="AI27" i="3"/>
  <c r="U25" i="3"/>
  <c r="AD33" i="3"/>
  <c r="AE32" i="3"/>
  <c r="G40" i="28" s="1"/>
  <c r="Z31" i="28"/>
  <c r="AD36" i="28"/>
  <c r="AF36" i="28" s="1"/>
  <c r="Y36" i="28"/>
  <c r="AT24" i="3"/>
  <c r="BB24" i="3" s="1"/>
  <c r="L27" i="3"/>
  <c r="J27" i="3"/>
  <c r="AH26" i="3"/>
  <c r="Q26" i="3"/>
  <c r="AG26" i="3"/>
  <c r="P26" i="3"/>
  <c r="G28" i="3"/>
  <c r="N28" i="3" s="1"/>
  <c r="W25" i="3"/>
  <c r="V26" i="3"/>
  <c r="T27" i="3"/>
  <c r="AS25" i="3"/>
  <c r="B24" i="22"/>
  <c r="X30" i="3"/>
  <c r="AX29" i="3"/>
  <c r="AZ29" i="3" s="1"/>
  <c r="BC29" i="3" s="1"/>
  <c r="AI28" i="3" l="1"/>
  <c r="R28" i="3"/>
  <c r="Y28" i="3" s="1"/>
  <c r="U26" i="3"/>
  <c r="AD34" i="3"/>
  <c r="AE33" i="3"/>
  <c r="G41" i="28" s="1"/>
  <c r="Y37" i="28"/>
  <c r="AD37" i="28"/>
  <c r="AF37" i="28" s="1"/>
  <c r="Z32" i="28"/>
  <c r="AT25" i="3"/>
  <c r="BB25" i="3" s="1"/>
  <c r="J28" i="3"/>
  <c r="L28" i="3"/>
  <c r="B25" i="22"/>
  <c r="Q27" i="3"/>
  <c r="AH27" i="3"/>
  <c r="AG27" i="3"/>
  <c r="P27" i="3"/>
  <c r="G29" i="3"/>
  <c r="N29" i="3" s="1"/>
  <c r="W26" i="3"/>
  <c r="V27" i="3"/>
  <c r="T28" i="3"/>
  <c r="AS26" i="3"/>
  <c r="X31" i="3"/>
  <c r="AX30" i="3"/>
  <c r="AZ30" i="3" s="1"/>
  <c r="BC30" i="3" s="1"/>
  <c r="R29" i="3" l="1"/>
  <c r="Y29" i="3" s="1"/>
  <c r="AI29" i="3"/>
  <c r="U27" i="3"/>
  <c r="AD35" i="3"/>
  <c r="AE35" i="3" s="1"/>
  <c r="G43" i="28" s="1"/>
  <c r="AE34" i="3"/>
  <c r="G42" i="28" s="1"/>
  <c r="Z33" i="28"/>
  <c r="Y38" i="28"/>
  <c r="AD38" i="28"/>
  <c r="AF38" i="28" s="1"/>
  <c r="AT26" i="3"/>
  <c r="BB26" i="3" s="1"/>
  <c r="L29" i="3"/>
  <c r="J29" i="3"/>
  <c r="P28" i="3"/>
  <c r="AG28" i="3"/>
  <c r="Q28" i="3"/>
  <c r="AH28" i="3"/>
  <c r="G30" i="3"/>
  <c r="N30" i="3" s="1"/>
  <c r="W27" i="3"/>
  <c r="V28" i="3"/>
  <c r="T29" i="3"/>
  <c r="AS27" i="3"/>
  <c r="B26" i="22"/>
  <c r="X32" i="3"/>
  <c r="AX31" i="3"/>
  <c r="AZ31" i="3" s="1"/>
  <c r="BC31" i="3" s="1"/>
  <c r="R30" i="3" l="1"/>
  <c r="Y30" i="3" s="1"/>
  <c r="AI30" i="3"/>
  <c r="U28" i="3"/>
  <c r="Z34" i="28"/>
  <c r="Y39" i="28"/>
  <c r="AD39" i="28"/>
  <c r="AF39" i="28" s="1"/>
  <c r="AT27" i="3"/>
  <c r="BB27" i="3" s="1"/>
  <c r="G31" i="3"/>
  <c r="N31" i="3" s="1"/>
  <c r="J30" i="3"/>
  <c r="L30" i="3"/>
  <c r="B27" i="22"/>
  <c r="P29" i="3"/>
  <c r="AG29" i="3"/>
  <c r="Q29" i="3"/>
  <c r="AH29" i="3"/>
  <c r="W28" i="3"/>
  <c r="V29" i="3"/>
  <c r="T30" i="3"/>
  <c r="AS28" i="3"/>
  <c r="X33" i="3"/>
  <c r="AX32" i="3"/>
  <c r="AZ32" i="3" s="1"/>
  <c r="BC32" i="3" s="1"/>
  <c r="R31" i="3" l="1"/>
  <c r="Y31" i="3" s="1"/>
  <c r="AI31" i="3"/>
  <c r="U29" i="3"/>
  <c r="Z35" i="28"/>
  <c r="Y40" i="28"/>
  <c r="AD40" i="28"/>
  <c r="AF40" i="28" s="1"/>
  <c r="G32" i="3"/>
  <c r="N32" i="3" s="1"/>
  <c r="AT28" i="3"/>
  <c r="BB28" i="3" s="1"/>
  <c r="J31" i="3"/>
  <c r="AG31" i="3" s="1"/>
  <c r="L31" i="3"/>
  <c r="Q31" i="3" s="1"/>
  <c r="B28" i="22"/>
  <c r="P30" i="3"/>
  <c r="AG30" i="3"/>
  <c r="AH30" i="3"/>
  <c r="Q30" i="3"/>
  <c r="W29" i="3"/>
  <c r="V30" i="3"/>
  <c r="T31" i="3"/>
  <c r="AS29" i="3"/>
  <c r="X34" i="3"/>
  <c r="AX33" i="3"/>
  <c r="AZ33" i="3" s="1"/>
  <c r="BC33" i="3" s="1"/>
  <c r="AI32" i="3" l="1"/>
  <c r="R32" i="3"/>
  <c r="Y32" i="3" s="1"/>
  <c r="U30" i="3"/>
  <c r="Y41" i="28"/>
  <c r="AD41" i="28"/>
  <c r="AF41" i="28" s="1"/>
  <c r="J32" i="3"/>
  <c r="P32" i="3" s="1"/>
  <c r="Z36" i="28"/>
  <c r="L32" i="3"/>
  <c r="AH32" i="3" s="1"/>
  <c r="G33" i="3"/>
  <c r="N33" i="3" s="1"/>
  <c r="P31" i="3"/>
  <c r="AT29" i="3"/>
  <c r="BB29" i="3" s="1"/>
  <c r="AH31" i="3"/>
  <c r="W30" i="3"/>
  <c r="V31" i="3"/>
  <c r="T32" i="3"/>
  <c r="AS30" i="3"/>
  <c r="B29" i="22"/>
  <c r="X35" i="3"/>
  <c r="AX34" i="3"/>
  <c r="AZ34" i="3" s="1"/>
  <c r="BC34" i="3" s="1"/>
  <c r="R33" i="3" l="1"/>
  <c r="Y33" i="3" s="1"/>
  <c r="AI33" i="3"/>
  <c r="U31" i="3"/>
  <c r="L33" i="3"/>
  <c r="AH33" i="3" s="1"/>
  <c r="J33" i="3"/>
  <c r="AG33" i="3" s="1"/>
  <c r="G34" i="3"/>
  <c r="N34" i="3" s="1"/>
  <c r="AG32" i="3"/>
  <c r="Q32" i="3"/>
  <c r="AD42" i="28"/>
  <c r="AF42" i="28" s="1"/>
  <c r="Y42" i="28"/>
  <c r="Z37" i="28"/>
  <c r="AT30" i="3"/>
  <c r="BB30" i="3" s="1"/>
  <c r="L34" i="3"/>
  <c r="W31" i="3"/>
  <c r="V32" i="3"/>
  <c r="T33" i="3"/>
  <c r="U32" i="3"/>
  <c r="AS31" i="3"/>
  <c r="AX35" i="3"/>
  <c r="AZ35" i="3" s="1"/>
  <c r="BC35" i="3" s="1"/>
  <c r="J34" i="3" l="1"/>
  <c r="P34" i="3" s="1"/>
  <c r="R34" i="3"/>
  <c r="Y34" i="3" s="1"/>
  <c r="AI34" i="3"/>
  <c r="Q33" i="3"/>
  <c r="P33" i="3"/>
  <c r="G35" i="3"/>
  <c r="N35" i="3" s="1"/>
  <c r="Z38" i="28"/>
  <c r="AD43" i="28"/>
  <c r="AF43" i="28" s="1"/>
  <c r="Y43" i="28"/>
  <c r="AT31" i="3"/>
  <c r="BB31" i="3" s="1"/>
  <c r="L35" i="3"/>
  <c r="AH34" i="3"/>
  <c r="Q34" i="3"/>
  <c r="W32" i="3"/>
  <c r="V33" i="3"/>
  <c r="T34" i="3"/>
  <c r="AS32" i="3"/>
  <c r="AG34" i="3" l="1"/>
  <c r="R35" i="3"/>
  <c r="Y35" i="3" s="1"/>
  <c r="AI35" i="3"/>
  <c r="J35" i="3"/>
  <c r="P35" i="3" s="1"/>
  <c r="U33" i="3"/>
  <c r="Z39" i="28"/>
  <c r="AT32" i="3"/>
  <c r="BB32" i="3" s="1"/>
  <c r="AH35" i="3"/>
  <c r="Q35" i="3"/>
  <c r="W33" i="3"/>
  <c r="V34" i="3"/>
  <c r="T35" i="3"/>
  <c r="U34" i="3"/>
  <c r="AS33" i="3"/>
  <c r="Z21" i="3"/>
  <c r="Z26" i="3"/>
  <c r="Z24" i="3"/>
  <c r="AG35" i="3" l="1"/>
  <c r="AK35" i="3" s="1"/>
  <c r="Z40" i="28"/>
  <c r="E32" i="28"/>
  <c r="E34" i="28"/>
  <c r="E29" i="28"/>
  <c r="AT33" i="3"/>
  <c r="BB33" i="3" s="1"/>
  <c r="U35" i="3"/>
  <c r="W34" i="3"/>
  <c r="Z34" i="3" s="1"/>
  <c r="V35" i="3"/>
  <c r="W35" i="3" s="1"/>
  <c r="AS34" i="3"/>
  <c r="AK33" i="3"/>
  <c r="Z33" i="3"/>
  <c r="Z18" i="3"/>
  <c r="Z23" i="3"/>
  <c r="Z30" i="3"/>
  <c r="AK31" i="3"/>
  <c r="Z31" i="3"/>
  <c r="Z27" i="3"/>
  <c r="Z28" i="3"/>
  <c r="Z17" i="3"/>
  <c r="Z25" i="3"/>
  <c r="AK22" i="3"/>
  <c r="Z22" i="3"/>
  <c r="AK19" i="3"/>
  <c r="Z19" i="3"/>
  <c r="AK34" i="3"/>
  <c r="Z20" i="3"/>
  <c r="Z32" i="3"/>
  <c r="AK29" i="3"/>
  <c r="Z29" i="3"/>
  <c r="AK21" i="3"/>
  <c r="AK26" i="3"/>
  <c r="AK24" i="3"/>
  <c r="AK28" i="3"/>
  <c r="AK27" i="3"/>
  <c r="Z41" i="28" l="1"/>
  <c r="L29" i="28"/>
  <c r="F29" i="28"/>
  <c r="I29" i="28" s="1"/>
  <c r="L30" i="28"/>
  <c r="F30" i="28"/>
  <c r="E31" i="28"/>
  <c r="L37" i="28"/>
  <c r="F37" i="28"/>
  <c r="E26" i="28"/>
  <c r="E25" i="28"/>
  <c r="E33" i="28"/>
  <c r="L35" i="28"/>
  <c r="F35" i="28"/>
  <c r="E41" i="28"/>
  <c r="E30" i="28"/>
  <c r="E35" i="28"/>
  <c r="E42" i="28"/>
  <c r="E37" i="28"/>
  <c r="E36" i="28"/>
  <c r="L42" i="28"/>
  <c r="F42" i="28"/>
  <c r="L41" i="28"/>
  <c r="F41" i="28"/>
  <c r="L32" i="28"/>
  <c r="F32" i="28"/>
  <c r="I32" i="28" s="1"/>
  <c r="E27" i="28"/>
  <c r="E39" i="28"/>
  <c r="E38" i="28"/>
  <c r="E40" i="28"/>
  <c r="L43" i="28"/>
  <c r="F43" i="28"/>
  <c r="E28" i="28"/>
  <c r="L36" i="28"/>
  <c r="F36" i="28"/>
  <c r="L34" i="28"/>
  <c r="F34" i="28"/>
  <c r="I34" i="28" s="1"/>
  <c r="L27" i="28"/>
  <c r="F27" i="28"/>
  <c r="L39" i="28"/>
  <c r="F39" i="28"/>
  <c r="AT34" i="3"/>
  <c r="BB34" i="3" s="1"/>
  <c r="Z35" i="3"/>
  <c r="AS35" i="3"/>
  <c r="AK18" i="3"/>
  <c r="G12" i="22" s="1"/>
  <c r="AK30" i="3"/>
  <c r="AK17" i="3"/>
  <c r="AK32" i="3"/>
  <c r="G21" i="22"/>
  <c r="G15" i="22"/>
  <c r="E15" i="22"/>
  <c r="G23" i="22"/>
  <c r="G25" i="22"/>
  <c r="G29" i="22"/>
  <c r="G28" i="22"/>
  <c r="G27" i="22"/>
  <c r="G20" i="22"/>
  <c r="E20" i="22"/>
  <c r="G22" i="22"/>
  <c r="G13" i="22"/>
  <c r="G18" i="22"/>
  <c r="E18" i="22"/>
  <c r="G16" i="22"/>
  <c r="AK20" i="3"/>
  <c r="AK25" i="3"/>
  <c r="AK23" i="3"/>
  <c r="I39" i="28" l="1"/>
  <c r="I27" i="28"/>
  <c r="E27" i="22"/>
  <c r="E22" i="22"/>
  <c r="I30" i="28"/>
  <c r="E16" i="22"/>
  <c r="Z42" i="28"/>
  <c r="E25" i="22"/>
  <c r="I35" i="28"/>
  <c r="I36" i="28"/>
  <c r="I37" i="28"/>
  <c r="E13" i="22"/>
  <c r="L33" i="28"/>
  <c r="F33" i="28"/>
  <c r="I33" i="28" s="1"/>
  <c r="L28" i="28"/>
  <c r="F28" i="28"/>
  <c r="I28" i="28" s="1"/>
  <c r="L26" i="28"/>
  <c r="F26" i="28"/>
  <c r="E43" i="28"/>
  <c r="L25" i="28"/>
  <c r="F25" i="28"/>
  <c r="I41" i="28"/>
  <c r="L31" i="28"/>
  <c r="F31" i="28"/>
  <c r="I31" i="28" s="1"/>
  <c r="L40" i="28"/>
  <c r="F40" i="28"/>
  <c r="E23" i="22"/>
  <c r="L38" i="28"/>
  <c r="F38" i="28"/>
  <c r="I42" i="28"/>
  <c r="E28" i="22"/>
  <c r="AT35" i="3"/>
  <c r="BB35" i="3" s="1"/>
  <c r="G24" i="22"/>
  <c r="G26" i="22"/>
  <c r="G11" i="22"/>
  <c r="G17" i="22"/>
  <c r="E17" i="22"/>
  <c r="G19" i="22"/>
  <c r="E19" i="22"/>
  <c r="G14" i="22"/>
  <c r="E14" i="22"/>
  <c r="K22" i="22" l="1"/>
  <c r="M27" i="22"/>
  <c r="K16" i="22"/>
  <c r="K25" i="22"/>
  <c r="Z43" i="28"/>
  <c r="K13" i="22"/>
  <c r="M23" i="22"/>
  <c r="K28" i="22"/>
  <c r="E24" i="22"/>
  <c r="I38" i="28"/>
  <c r="I43" i="28"/>
  <c r="E26" i="22"/>
  <c r="I40" i="28"/>
  <c r="E11" i="22"/>
  <c r="I25" i="28"/>
  <c r="E12" i="22"/>
  <c r="I26" i="28"/>
  <c r="M18" i="22"/>
  <c r="K18" i="22"/>
  <c r="E21" i="22"/>
  <c r="M15" i="22"/>
  <c r="K15" i="22"/>
  <c r="M16" i="22"/>
  <c r="M20" i="22"/>
  <c r="K20" i="22"/>
  <c r="M22" i="22" l="1"/>
  <c r="M25" i="22"/>
  <c r="K27" i="22"/>
  <c r="K23" i="22"/>
  <c r="M13" i="22"/>
  <c r="M12" i="22"/>
  <c r="M24" i="22"/>
  <c r="M28" i="22"/>
  <c r="M26" i="22"/>
  <c r="M11" i="22"/>
  <c r="E29" i="22"/>
  <c r="M14" i="22"/>
  <c r="K14" i="22"/>
  <c r="M29" i="22"/>
  <c r="K29" i="22"/>
  <c r="M19" i="22"/>
  <c r="K19" i="22"/>
  <c r="M17" i="22"/>
  <c r="K17" i="22"/>
  <c r="M21" i="22"/>
  <c r="K21" i="22"/>
  <c r="K24" i="22" l="1"/>
  <c r="K12" i="22"/>
  <c r="K26" i="22"/>
  <c r="K11" i="22"/>
  <c r="M30" i="22" l="1"/>
  <c r="AP10" i="3" l="1"/>
  <c r="AP16" i="3" s="1"/>
  <c r="AQ16" i="3" l="1"/>
  <c r="X24" i="28" s="1"/>
  <c r="AB24" i="28" s="1"/>
  <c r="AH24" i="28" s="1"/>
  <c r="AJ24" i="28" s="1"/>
  <c r="AP17" i="3"/>
  <c r="AM10" i="3"/>
  <c r="AM16" i="3" s="1"/>
  <c r="AN16" i="3" l="1"/>
  <c r="K24" i="28" s="1"/>
  <c r="N24" i="28" s="1"/>
  <c r="R24" i="28" s="1"/>
  <c r="T24" i="28" s="1"/>
  <c r="AM17" i="3"/>
  <c r="AP18" i="3"/>
  <c r="AQ17" i="3"/>
  <c r="X25" i="28" s="1"/>
  <c r="AB25" i="28" s="1"/>
  <c r="AH25" i="28" s="1"/>
  <c r="AJ25" i="28" s="1"/>
  <c r="AP19" i="3" l="1"/>
  <c r="AQ18" i="3"/>
  <c r="X26" i="28" s="1"/>
  <c r="AB26" i="28" s="1"/>
  <c r="AH26" i="28" s="1"/>
  <c r="AJ26" i="28" s="1"/>
  <c r="AM18" i="3"/>
  <c r="AN17" i="3"/>
  <c r="K25" i="28" s="1"/>
  <c r="N25" i="28" s="1"/>
  <c r="R25" i="28" s="1"/>
  <c r="T25" i="28" s="1"/>
  <c r="AM19" i="3" l="1"/>
  <c r="AN18" i="3"/>
  <c r="K26" i="28" s="1"/>
  <c r="N26" i="28" s="1"/>
  <c r="R26" i="28" s="1"/>
  <c r="T26" i="28" s="1"/>
  <c r="AQ19" i="3"/>
  <c r="X27" i="28" s="1"/>
  <c r="AB27" i="28" s="1"/>
  <c r="AH27" i="28" s="1"/>
  <c r="AJ27" i="28" s="1"/>
  <c r="AP20" i="3"/>
  <c r="AM20" i="3" l="1"/>
  <c r="AN19" i="3"/>
  <c r="K27" i="28" s="1"/>
  <c r="N27" i="28" s="1"/>
  <c r="R27" i="28" s="1"/>
  <c r="T27" i="28" s="1"/>
  <c r="AP21" i="3"/>
  <c r="AQ20" i="3"/>
  <c r="X28" i="28" s="1"/>
  <c r="AB28" i="28" s="1"/>
  <c r="AH28" i="28" s="1"/>
  <c r="AJ28" i="28" s="1"/>
  <c r="AP22" i="3" l="1"/>
  <c r="AQ21" i="3"/>
  <c r="X29" i="28" s="1"/>
  <c r="AB29" i="28" s="1"/>
  <c r="AH29" i="28" s="1"/>
  <c r="AJ29" i="28" s="1"/>
  <c r="AN20" i="3"/>
  <c r="K28" i="28" s="1"/>
  <c r="N28" i="28" s="1"/>
  <c r="R28" i="28" s="1"/>
  <c r="T28" i="28" s="1"/>
  <c r="AM21" i="3"/>
  <c r="AN21" i="3" l="1"/>
  <c r="K29" i="28" s="1"/>
  <c r="N29" i="28" s="1"/>
  <c r="R29" i="28" s="1"/>
  <c r="T29" i="28" s="1"/>
  <c r="AM22" i="3"/>
  <c r="AQ22" i="3"/>
  <c r="X30" i="28" s="1"/>
  <c r="AB30" i="28" s="1"/>
  <c r="AH30" i="28" s="1"/>
  <c r="AJ30" i="28" s="1"/>
  <c r="AP23" i="3"/>
  <c r="AP24" i="3" l="1"/>
  <c r="AQ23" i="3"/>
  <c r="X31" i="28" s="1"/>
  <c r="AB31" i="28" s="1"/>
  <c r="AH31" i="28" s="1"/>
  <c r="AJ31" i="28" s="1"/>
  <c r="AN22" i="3"/>
  <c r="K30" i="28" s="1"/>
  <c r="N30" i="28" s="1"/>
  <c r="R30" i="28" s="1"/>
  <c r="T30" i="28" s="1"/>
  <c r="AM23" i="3"/>
  <c r="AN23" i="3" l="1"/>
  <c r="K31" i="28" s="1"/>
  <c r="N31" i="28" s="1"/>
  <c r="R31" i="28" s="1"/>
  <c r="T31" i="28" s="1"/>
  <c r="AM24" i="3"/>
  <c r="AQ24" i="3"/>
  <c r="X32" i="28" s="1"/>
  <c r="AB32" i="28" s="1"/>
  <c r="AH32" i="28" s="1"/>
  <c r="AJ32" i="28" s="1"/>
  <c r="AP25" i="3"/>
  <c r="AM25" i="3" l="1"/>
  <c r="AN24" i="3"/>
  <c r="K32" i="28" s="1"/>
  <c r="N32" i="28" s="1"/>
  <c r="R32" i="28" s="1"/>
  <c r="T32" i="28" s="1"/>
  <c r="AQ25" i="3"/>
  <c r="X33" i="28" s="1"/>
  <c r="AB33" i="28" s="1"/>
  <c r="AH33" i="28" s="1"/>
  <c r="AJ33" i="28" s="1"/>
  <c r="AP26" i="3"/>
  <c r="AQ26" i="3" l="1"/>
  <c r="X34" i="28" s="1"/>
  <c r="AB34" i="28" s="1"/>
  <c r="AH34" i="28" s="1"/>
  <c r="AJ34" i="28" s="1"/>
  <c r="AP27" i="3"/>
  <c r="AN25" i="3"/>
  <c r="K33" i="28" s="1"/>
  <c r="N33" i="28" s="1"/>
  <c r="R33" i="28" s="1"/>
  <c r="T33" i="28" s="1"/>
  <c r="AM26" i="3"/>
  <c r="AM27" i="3" l="1"/>
  <c r="AN26" i="3"/>
  <c r="K34" i="28" s="1"/>
  <c r="N34" i="28" s="1"/>
  <c r="R34" i="28" s="1"/>
  <c r="T34" i="28" s="1"/>
  <c r="AQ27" i="3"/>
  <c r="X35" i="28" s="1"/>
  <c r="AB35" i="28" s="1"/>
  <c r="AH35" i="28" s="1"/>
  <c r="AJ35" i="28" s="1"/>
  <c r="AP28" i="3"/>
  <c r="AP29" i="3" l="1"/>
  <c r="AQ28" i="3"/>
  <c r="X36" i="28" s="1"/>
  <c r="AB36" i="28" s="1"/>
  <c r="AH36" i="28" s="1"/>
  <c r="AJ36" i="28" s="1"/>
  <c r="AN27" i="3"/>
  <c r="K35" i="28" s="1"/>
  <c r="N35" i="28" s="1"/>
  <c r="R35" i="28" s="1"/>
  <c r="T35" i="28" s="1"/>
  <c r="AM28" i="3"/>
  <c r="AN28" i="3" l="1"/>
  <c r="K36" i="28" s="1"/>
  <c r="N36" i="28" s="1"/>
  <c r="R36" i="28" s="1"/>
  <c r="T36" i="28" s="1"/>
  <c r="AM29" i="3"/>
  <c r="AQ29" i="3"/>
  <c r="X37" i="28" s="1"/>
  <c r="AB37" i="28" s="1"/>
  <c r="AH37" i="28" s="1"/>
  <c r="AJ37" i="28" s="1"/>
  <c r="AP30" i="3"/>
  <c r="AP31" i="3" l="1"/>
  <c r="AQ30" i="3"/>
  <c r="X38" i="28" s="1"/>
  <c r="AB38" i="28" s="1"/>
  <c r="AH38" i="28" s="1"/>
  <c r="AJ38" i="28" s="1"/>
  <c r="AN29" i="3"/>
  <c r="K37" i="28" s="1"/>
  <c r="N37" i="28" s="1"/>
  <c r="R37" i="28" s="1"/>
  <c r="T37" i="28" s="1"/>
  <c r="AM30" i="3"/>
  <c r="AM31" i="3" l="1"/>
  <c r="AN30" i="3"/>
  <c r="K38" i="28" s="1"/>
  <c r="N38" i="28" s="1"/>
  <c r="R38" i="28" s="1"/>
  <c r="T38" i="28" s="1"/>
  <c r="AQ31" i="3"/>
  <c r="X39" i="28" s="1"/>
  <c r="AB39" i="28" s="1"/>
  <c r="AH39" i="28" s="1"/>
  <c r="AJ39" i="28" s="1"/>
  <c r="AP32" i="3"/>
  <c r="AP33" i="3" l="1"/>
  <c r="AQ32" i="3"/>
  <c r="X40" i="28" s="1"/>
  <c r="AB40" i="28" s="1"/>
  <c r="AH40" i="28" s="1"/>
  <c r="AJ40" i="28" s="1"/>
  <c r="AN31" i="3"/>
  <c r="K39" i="28" s="1"/>
  <c r="N39" i="28" s="1"/>
  <c r="R39" i="28" s="1"/>
  <c r="T39" i="28" s="1"/>
  <c r="AM32" i="3"/>
  <c r="AM33" i="3" l="1"/>
  <c r="AN32" i="3"/>
  <c r="K40" i="28" s="1"/>
  <c r="N40" i="28" s="1"/>
  <c r="R40" i="28" s="1"/>
  <c r="T40" i="28" s="1"/>
  <c r="AQ33" i="3"/>
  <c r="X41" i="28" s="1"/>
  <c r="AB41" i="28" s="1"/>
  <c r="AH41" i="28" s="1"/>
  <c r="AJ41" i="28" s="1"/>
  <c r="AP34" i="3"/>
  <c r="AQ34" i="3" l="1"/>
  <c r="X42" i="28" s="1"/>
  <c r="AB42" i="28" s="1"/>
  <c r="AH42" i="28" s="1"/>
  <c r="AJ42" i="28" s="1"/>
  <c r="AP35" i="3"/>
  <c r="AQ35" i="3" s="1"/>
  <c r="X43" i="28" s="1"/>
  <c r="AB43" i="28" s="1"/>
  <c r="AH43" i="28" s="1"/>
  <c r="AJ43" i="28" s="1"/>
  <c r="AM34" i="3"/>
  <c r="AN33" i="3"/>
  <c r="K41" i="28" s="1"/>
  <c r="N41" i="28" s="1"/>
  <c r="R41" i="28" s="1"/>
  <c r="T41" i="28" s="1"/>
  <c r="AJ45" i="28" l="1"/>
  <c r="AN34" i="3"/>
  <c r="K42" i="28" s="1"/>
  <c r="N42" i="28" s="1"/>
  <c r="R42" i="28" s="1"/>
  <c r="T42" i="28" s="1"/>
  <c r="AM35" i="3"/>
  <c r="AN35" i="3" s="1"/>
  <c r="K43" i="28" s="1"/>
  <c r="N43" i="28" s="1"/>
  <c r="R43" i="28" s="1"/>
  <c r="T43" i="28" s="1"/>
  <c r="T45" i="28" l="1"/>
  <c r="T11" i="28" s="1"/>
  <c r="AJ11" i="28"/>
  <c r="AJ12" i="28" s="1"/>
  <c r="AJ13" i="28" s="1"/>
  <c r="AJ4" i="28" l="1"/>
  <c r="AJ5" i="28" s="1"/>
  <c r="AJ6" i="28" s="1"/>
  <c r="T12" i="28"/>
  <c r="T13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S57" authorId="0" shapeId="0" xr:uid="{00000000-0006-0000-0300-000001000000}">
      <text>
        <r>
          <rPr>
            <sz val="9"/>
            <color indexed="81"/>
            <rFont val="Segoe UI"/>
            <family val="2"/>
          </rPr>
          <t>Wenn die Nebenkosten bereits in den Kostensätzen enthalten sind oder keine Nebenkosten anfallen, bitte 0 eintragen.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Joerg W</author>
  </authors>
  <commentList>
    <comment ref="AD7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 xml:space="preserve">Im Eingabeblatt ausgewählter Ansatz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S7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 xml:space="preserve">Im Eingabeblatt ausgewählter Ansatz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D8" authorId="0" shapeId="0" xr:uid="{00000000-0006-0000-0400-000003000000}">
      <text>
        <r>
          <rPr>
            <sz val="9"/>
            <color indexed="81"/>
            <rFont val="Segoe UI"/>
            <family val="2"/>
          </rPr>
          <t xml:space="preserve">Höhe der Investition nach Baukostenprüfung. 
Wert kommt nur zur Anwendung, wenn der Ansatz % der Investition gewählt wurde. Ohne MAF.
</t>
        </r>
      </text>
    </comment>
    <comment ref="AS8" authorId="0" shapeId="0" xr:uid="{00000000-0006-0000-0400-000004000000}">
      <text>
        <r>
          <rPr>
            <sz val="9"/>
            <color indexed="81"/>
            <rFont val="Segoe UI"/>
            <family val="2"/>
          </rPr>
          <t xml:space="preserve">Höhe der Investition nach Baukostenprüfung. 
Wert kommt nur zur Anwendung, wenn der Ansatz % der Investition gewählt wurde.
</t>
        </r>
      </text>
    </comment>
    <comment ref="T10" authorId="0" shapeId="0" xr:uid="{00000000-0006-0000-0400-000005000000}">
      <text>
        <r>
          <rPr>
            <sz val="9"/>
            <color indexed="81"/>
            <rFont val="Segoe UI"/>
            <family val="2"/>
          </rPr>
          <t xml:space="preserve">Eingegebene Kosten des Brennstoffes in Euro/MWh
</t>
        </r>
      </text>
    </comment>
    <comment ref="U10" authorId="0" shapeId="0" xr:uid="{00000000-0006-0000-0400-000006000000}">
      <text>
        <r>
          <rPr>
            <b/>
            <sz val="9"/>
            <color indexed="81"/>
            <rFont val="Segoe UI"/>
            <family val="2"/>
          </rPr>
          <t>Joerg W:</t>
        </r>
        <r>
          <rPr>
            <sz val="9"/>
            <color indexed="81"/>
            <rFont val="Segoe UI"/>
            <family val="2"/>
          </rPr>
          <t xml:space="preserve">
Korrekturfaktor, falls der Preis des Brennstoffes bezogen auf den Heizwert Hi angegeben wurde. 
Erfolgt automatisch nach Eingabe des Kostenbezuges (Eingabeblatt) 
und des Brennstoffes. Falls keine Umrechnung erforderlich ist, gilt der Wert 1</t>
        </r>
      </text>
    </comment>
    <comment ref="AD10" authorId="0" shapeId="0" xr:uid="{00000000-0006-0000-0400-000007000000}">
      <text>
        <r>
          <rPr>
            <b/>
            <sz val="9"/>
            <color indexed="81"/>
            <rFont val="Segoe UI"/>
            <family val="2"/>
          </rPr>
          <t>Instandhaltungskosten im Jahr 1.
Wert wird je nach Angabe entweder aus den Investitionskosten errechnet oder als Pauschalbetrag aus der Eingabemaske übernommen.</t>
        </r>
      </text>
    </comment>
    <comment ref="AS10" authorId="0" shapeId="0" xr:uid="{00000000-0006-0000-0400-000008000000}">
      <text>
        <r>
          <rPr>
            <b/>
            <sz val="9"/>
            <color indexed="81"/>
            <rFont val="Segoe UI"/>
            <family val="2"/>
          </rPr>
          <t>Instandhaltungskosten im Jahr 1.
Wert wird je nach Angabe entweder aus den Investitionskosten errechnet oder als Pauschalbetrag aus der Eingabemaske übernommen.</t>
        </r>
      </text>
    </comment>
    <comment ref="I11" authorId="0" shapeId="0" xr:uid="{00000000-0006-0000-0400-000009000000}">
      <text>
        <r>
          <rPr>
            <sz val="9"/>
            <color indexed="81"/>
            <rFont val="Segoe UI"/>
            <family val="2"/>
          </rPr>
          <t>Nutzungsgrad, bezogen auf den Heizwert Hi</t>
        </r>
      </text>
    </comment>
    <comment ref="T11" authorId="0" shapeId="0" xr:uid="{00000000-0006-0000-0400-00000A000000}">
      <text>
        <r>
          <rPr>
            <sz val="9"/>
            <color indexed="81"/>
            <rFont val="Segoe UI"/>
            <family val="2"/>
          </rPr>
          <t>Für die Berechnung massgeblicher Brennstoffpreis in Euro/MWh, bezogen auf den Brennwert Hs (wurde ggf. korrigiert, falls in der Eingabemaske der Preis bezogen auf den Heizwert Hi eingegeben wurde.)</t>
        </r>
      </text>
    </comment>
  </commentList>
</comments>
</file>

<file path=xl/sharedStrings.xml><?xml version="1.0" encoding="utf-8"?>
<sst xmlns="http://schemas.openxmlformats.org/spreadsheetml/2006/main" count="592" uniqueCount="332">
  <si>
    <t>Summe</t>
  </si>
  <si>
    <t>Jahr</t>
  </si>
  <si>
    <t xml:space="preserve">Jahr </t>
  </si>
  <si>
    <t>Leistung</t>
  </si>
  <si>
    <t>Einnahmen</t>
  </si>
  <si>
    <t>Mischpreis</t>
  </si>
  <si>
    <t>€</t>
  </si>
  <si>
    <t>zu erzeugende</t>
  </si>
  <si>
    <t>Investition</t>
  </si>
  <si>
    <t xml:space="preserve">€ </t>
  </si>
  <si>
    <t>Ergebnis</t>
  </si>
  <si>
    <t>Brennstoffkosten</t>
  </si>
  <si>
    <t>Neuanschlüsse</t>
  </si>
  <si>
    <t>Arbeit</t>
  </si>
  <si>
    <t>Mischpreis Fernwärme</t>
  </si>
  <si>
    <t>allgemein</t>
  </si>
  <si>
    <t>Betriebskosten</t>
  </si>
  <si>
    <t>Kosten</t>
  </si>
  <si>
    <t>Erlöse</t>
  </si>
  <si>
    <t xml:space="preserve">Summe </t>
  </si>
  <si>
    <t>Wärme</t>
  </si>
  <si>
    <t>Strom</t>
  </si>
  <si>
    <t>Berechnung der unrentierlichen Kosten</t>
  </si>
  <si>
    <t>Nebenrechnungen zur Ermittlung der unrentierlichen Kosten</t>
  </si>
  <si>
    <t>Brennstoff</t>
  </si>
  <si>
    <t>[kW]</t>
  </si>
  <si>
    <t>[MWh/a]</t>
  </si>
  <si>
    <t>[Euro/MWh]</t>
  </si>
  <si>
    <t>Unrentierlicher Anteil der Investition</t>
  </si>
  <si>
    <t>Barwert der Summe</t>
  </si>
  <si>
    <t>Jahr 1</t>
  </si>
  <si>
    <t>Jahr 2</t>
  </si>
  <si>
    <t>Jahr 3</t>
  </si>
  <si>
    <t>Jahr 4</t>
  </si>
  <si>
    <t>Jahr 5</t>
  </si>
  <si>
    <t>Jahr 6</t>
  </si>
  <si>
    <t>Jahr 7</t>
  </si>
  <si>
    <t>Jahr 8</t>
  </si>
  <si>
    <t>Jahr 9</t>
  </si>
  <si>
    <t>Jahr 10</t>
  </si>
  <si>
    <t>Jahr 11</t>
  </si>
  <si>
    <t>Jahr 12</t>
  </si>
  <si>
    <t>Jahr 13</t>
  </si>
  <si>
    <t>Jahr 14</t>
  </si>
  <si>
    <t>Jahr 15</t>
  </si>
  <si>
    <t>Jahr 16</t>
  </si>
  <si>
    <t>Jahr 17</t>
  </si>
  <si>
    <t>Jahr 18</t>
  </si>
  <si>
    <t>Jahr 19</t>
  </si>
  <si>
    <t>Jahr 20</t>
  </si>
  <si>
    <t>[ Euro/MWh]</t>
  </si>
  <si>
    <t>[h]</t>
  </si>
  <si>
    <t>(Nach-)kalkulation der Baukosten</t>
  </si>
  <si>
    <t>Entwicklung</t>
  </si>
  <si>
    <t>BTU Cottbus-Senftenberg</t>
  </si>
  <si>
    <t>Prof. Dr.-Ing. Matthias Koziol</t>
  </si>
  <si>
    <t>Änderungsprotokoll</t>
  </si>
  <si>
    <t>Vereinheitlichung: Maßeinheiten werden im Spaltenkopf und nicht mehr in den einzelnen Zellen angezeigt</t>
  </si>
  <si>
    <t>Verändert bei Version 2.2</t>
  </si>
  <si>
    <t>Kleine Korrekturen in den Bezeichnungen der Spalten</t>
  </si>
  <si>
    <t>Erzeugter Strom</t>
  </si>
  <si>
    <t>Mengenbilanz Strom aus "Berechnung" in "Nebenrechnungen" verschoben</t>
  </si>
  <si>
    <t>Förderung in Tabelle "Berechnung" als eigenständige Einnahme ausgewiesen</t>
  </si>
  <si>
    <t>Kleinere Formatierungsanpassungen</t>
  </si>
  <si>
    <t>Netzverlust</t>
  </si>
  <si>
    <t>Option prognostizierte Wärmeabgabe in  Eingabemaske ergänzt</t>
  </si>
  <si>
    <t>Nebenrechnungen reduziert</t>
  </si>
  <si>
    <t>n.b. = Nicht berücksichtigt. Wärmeabgabe wurde über Arbeit definiert.</t>
  </si>
  <si>
    <t>Brennstoffpreis auf oberer Heizwert (Brennwert) umgestellt</t>
  </si>
  <si>
    <t>Verändert bei 2.3</t>
  </si>
  <si>
    <t>Trennung Netz und Erzeugeranlage bei Nachkalkulation Baukosten</t>
  </si>
  <si>
    <t>Ergänzung der Prüfung nach AGVO</t>
  </si>
  <si>
    <t>Erzeugeranlage</t>
  </si>
  <si>
    <t xml:space="preserve">Ergebnis der Kalkulation </t>
  </si>
  <si>
    <t>Erzeugungsanlage</t>
  </si>
  <si>
    <t>Differenz</t>
  </si>
  <si>
    <t>Verteilnetz</t>
  </si>
  <si>
    <t>nicht konv.</t>
  </si>
  <si>
    <t>Wärmeabgabe</t>
  </si>
  <si>
    <t>Trennung Netz und Erzeugeranlage bei Eingangsdaten</t>
  </si>
  <si>
    <t>Ergänzungen Grafik</t>
  </si>
  <si>
    <t>Verändert bei Version 2.4</t>
  </si>
  <si>
    <t>Dritte Version der Darstellung bei Grafik entfällt. Nicht sinnvoll.</t>
  </si>
  <si>
    <t>Kostensteigerung</t>
  </si>
  <si>
    <t>Erdgas</t>
  </si>
  <si>
    <t>Heizöl</t>
  </si>
  <si>
    <t>Biogas</t>
  </si>
  <si>
    <t>Holz</t>
  </si>
  <si>
    <t>[%/a]</t>
  </si>
  <si>
    <t>Mehrere Brennstoffe einsetzbar</t>
  </si>
  <si>
    <t>Instandhaltungskosten auf Mengenabhängigkeit umgestellt</t>
  </si>
  <si>
    <t>Instandhaltungskosten</t>
  </si>
  <si>
    <t>ohne Brennstoffkosten</t>
  </si>
  <si>
    <t>Einnahmen Stromverkauf</t>
  </si>
  <si>
    <t>Erzeugungsanlage 1</t>
  </si>
  <si>
    <t>Ergänzung Ermittlung Wärmeverrechnungskosten in Nebenrechnungen | ab Version 2.4 wieder raus</t>
  </si>
  <si>
    <t>Ergänzung Kontrollrechnung Stromseite | Ab Version 2.4 wieder raus</t>
  </si>
  <si>
    <t xml:space="preserve">[Euro/a] </t>
  </si>
  <si>
    <t>Berechnung nur Netz gelöscht</t>
  </si>
  <si>
    <t>Kontrollrechn. Strom gelöscht</t>
  </si>
  <si>
    <t>Baukosten mit Nebenkosten</t>
  </si>
  <si>
    <t>Verändert bei Version 3.0</t>
  </si>
  <si>
    <t>nur Netz</t>
  </si>
  <si>
    <t>Netz mit Erzeugungsanlage</t>
  </si>
  <si>
    <t>nur Erzeugungsanlage</t>
  </si>
  <si>
    <t>Art der Erzeugungsanlage</t>
  </si>
  <si>
    <t>Dropdownfelder</t>
  </si>
  <si>
    <t>KESSEL_Biogas</t>
  </si>
  <si>
    <t>KESSEL_Öl</t>
  </si>
  <si>
    <t>KESSEL_Erdgas</t>
  </si>
  <si>
    <t>KESSEL_Holz/Pellet/Stroh</t>
  </si>
  <si>
    <t>BHKW_Erdgas</t>
  </si>
  <si>
    <t>BHKW_Öl</t>
  </si>
  <si>
    <t>BHKW_Biogas</t>
  </si>
  <si>
    <t>WÄRMEPUMPE_Sole</t>
  </si>
  <si>
    <t>WÄRMEPUMPE_Luft</t>
  </si>
  <si>
    <t>SOLAR_Kollektor</t>
  </si>
  <si>
    <t>Bitte auswählen</t>
  </si>
  <si>
    <t>Alle Kosten-/Preisangaben netto.</t>
  </si>
  <si>
    <t>Option</t>
  </si>
  <si>
    <t>zugeordneter Brennstoff</t>
  </si>
  <si>
    <t>Tabelle Daten</t>
  </si>
  <si>
    <t>Auswahl</t>
  </si>
  <si>
    <t>HS/Hi</t>
  </si>
  <si>
    <t>Heizwert</t>
  </si>
  <si>
    <t>% der Investition</t>
  </si>
  <si>
    <t xml:space="preserve">Euro pauschal </t>
  </si>
  <si>
    <t>Preissteigerung</t>
  </si>
  <si>
    <t>Wärmebezugspreis</t>
  </si>
  <si>
    <t>Wärmemenge</t>
  </si>
  <si>
    <t>Erzeugungsanlage 2</t>
  </si>
  <si>
    <t>Erzeugungsanlage 3</t>
  </si>
  <si>
    <t>[€/MWh]</t>
  </si>
  <si>
    <t>[€]</t>
  </si>
  <si>
    <t>an Kunden</t>
  </si>
  <si>
    <t>Einnahmen aus Wärmeverkauf</t>
  </si>
  <si>
    <t>Einnahmen aus Stromverkauf (bei KWK)</t>
  </si>
  <si>
    <t>Datenzusammenstellungen und Ergänzende Eingaben</t>
  </si>
  <si>
    <t>Zusätzliche Eingaben</t>
  </si>
  <si>
    <t>Diskontierungssatz</t>
  </si>
  <si>
    <t>Wärmebezugskosten</t>
  </si>
  <si>
    <t>Steigerung p.a. &gt;&gt;</t>
  </si>
  <si>
    <t>Basiswerte</t>
  </si>
  <si>
    <t>wenn nur Netz ausgewählt</t>
  </si>
  <si>
    <t>wenn Erzeugungsanlage ausgewählt</t>
  </si>
  <si>
    <t>Sonnenenergie</t>
  </si>
  <si>
    <t>Überarbeitung des Designs und der Nutzbarkeit</t>
  </si>
  <si>
    <t>Allgemeine BK</t>
  </si>
  <si>
    <t>Barwert</t>
  </si>
  <si>
    <t>diskontiertes Ergebnis</t>
  </si>
  <si>
    <t>Rechtssicher bestätigte Kennwerte als feste Eingaben hinterlegt</t>
  </si>
  <si>
    <t>KWK-Schalter</t>
  </si>
  <si>
    <t>Bitte wählen Sie den Investitionsgegenstand:</t>
  </si>
  <si>
    <t>Eingabe 1: Grundsätzliche Systemlösung/ Investitionsgegenstand</t>
  </si>
  <si>
    <t>Hinweise/ Anmerkungen</t>
  </si>
  <si>
    <t>blau hinterlegte Felder bitte auswählen oder ausfüllen.</t>
  </si>
  <si>
    <t>Bitte wählen Sie im ersten Schritt den Investitionsgegenstand. Alle relevanten Eingabefelder werden nachfolgend sichtbar.</t>
  </si>
  <si>
    <t>Wählen Sie die Erzeugungsanlage/-n aus den Optionsfeld und ergänzen Sie die Angaben zu den Kosten.</t>
  </si>
  <si>
    <t xml:space="preserve">Die Instandhaltungskosten können pauschal oder abhängig vom Wert des Anlagenbestandes angegeben werden. Berechnungsgrundlage ist im zweiten Fall die Investition nach Baukostenprüfung. </t>
  </si>
  <si>
    <t>Zunahme der Wärmeabnahme</t>
  </si>
  <si>
    <t>Werden Leistungs- und Arbeitswerte eingegeben, hat der Wert für ARBEIT in der Berechnung Vorrang.</t>
  </si>
  <si>
    <t xml:space="preserve">Bei Angabe der Wärmeabnahme: </t>
  </si>
  <si>
    <t>Angegeben wird nur die ZUNAHME im jeweiligen Jahr.</t>
  </si>
  <si>
    <t>Risiken bitte durch vorsichtige Prognosen berücksichtigen!</t>
  </si>
  <si>
    <t>Bei Verteilung der Wärmeabgabe:</t>
  </si>
  <si>
    <t>Wird mehr als eine Erzeugungsanlage angegeben, muss der auf jede Anlage entfallende Anteil der Arbeit prozentual beschrieben werden. Summe=100%</t>
  </si>
  <si>
    <t>Inhaltlich: Baukostenzuschlag und KWK-Beihilfe wird berücksichtigt</t>
  </si>
  <si>
    <t>Inhaltlich: Berechnung erfolgt ohne Kapitalkosten</t>
  </si>
  <si>
    <t>Tabelle verstecken</t>
  </si>
  <si>
    <t>Nebenrechnungen</t>
  </si>
  <si>
    <t>Intern.</t>
  </si>
  <si>
    <t>Dipl.-Ing. Jörg Walther</t>
  </si>
  <si>
    <t>konv.</t>
  </si>
  <si>
    <t>Leitung</t>
  </si>
  <si>
    <t>Intern. Spalten ausblenden.</t>
  </si>
  <si>
    <t>Rest Netz</t>
  </si>
  <si>
    <t>Summe der Felder muss manuell übertragen werden &gt;&gt;&gt;&gt;&gt;&gt;&gt;&gt;</t>
  </si>
  <si>
    <t>Wird vom Gutachter ausgefüllt</t>
  </si>
  <si>
    <t>Soll berücksichtigt ab dem Jahr (z.B. 2019):</t>
  </si>
  <si>
    <t>unter</t>
  </si>
  <si>
    <t xml:space="preserve"> Berücksichtigung</t>
  </si>
  <si>
    <t>der Zeitangabe:</t>
  </si>
  <si>
    <t>% der Erlöse</t>
  </si>
  <si>
    <r>
      <t xml:space="preserve">Summe nach Baukostenprüfung </t>
    </r>
    <r>
      <rPr>
        <b/>
        <sz val="9"/>
        <color rgb="FFFF0000"/>
        <rFont val="Calibri"/>
        <family val="2"/>
        <scheme val="minor"/>
      </rPr>
      <t>Wird vom Gutachter ausgefüllt</t>
    </r>
  </si>
  <si>
    <t>Systemvoraussetzungen</t>
  </si>
  <si>
    <t>Betriebssystem</t>
  </si>
  <si>
    <t>Software</t>
  </si>
  <si>
    <t>Verändert bei Version 3.01</t>
  </si>
  <si>
    <t>Kleine Fehlerkorrekturen</t>
  </si>
  <si>
    <t>Achtung: Aufgrund der Umstellung auf frühere Excelversionen z.T. inaktiv.</t>
  </si>
  <si>
    <t xml:space="preserve">Systemanforderung: auf mindestens MS Excel 2007 oder neuer herabgesetzt </t>
  </si>
  <si>
    <t>Microsoft Excel, Version 2007 oder neuer</t>
  </si>
  <si>
    <t>BHKW_Biomethan</t>
  </si>
  <si>
    <t>Biomethan (aufbereit.)</t>
  </si>
  <si>
    <t>BHKW_Biogas/-methan</t>
  </si>
  <si>
    <t>P2H_Strom</t>
  </si>
  <si>
    <t>Biomethan</t>
  </si>
  <si>
    <t>Umrechnungsfaktor in Heizwert (Hi) DIN 18599-1 AH B</t>
  </si>
  <si>
    <t>VBH sind nur erforderlich, wenn bei der Beschreibung der Wärmeabnahme Leistungsangaben verwendet werden.</t>
  </si>
  <si>
    <t>Elektrischer Nutzungsgrad</t>
  </si>
  <si>
    <t>WÄRMEPUMPE_Erdgas</t>
  </si>
  <si>
    <t>WÄRMEPUMPE_Biogas</t>
  </si>
  <si>
    <t>WÄRMEPUMPE_Biomethan</t>
  </si>
  <si>
    <t>KESSEL_Biomethan</t>
  </si>
  <si>
    <t>Effizienzsteig.</t>
  </si>
  <si>
    <t>Inhaltlich: Erzeugungsanlagentypen und Brennstoffe ergänzt</t>
  </si>
  <si>
    <t>NG Hi</t>
  </si>
  <si>
    <t>Bezug: Brennwert Hs</t>
  </si>
  <si>
    <t>Bezug: Heizwert Hi</t>
  </si>
  <si>
    <t>Erforderliche Brennstoffwärme</t>
  </si>
  <si>
    <t>Brennstoffenergie</t>
  </si>
  <si>
    <t>EA1</t>
  </si>
  <si>
    <t>EA2</t>
  </si>
  <si>
    <t>Strukturell: Eingaben/Angaben zum Brennstoffeinsatz in den Nebenrechnungen präzisiert</t>
  </si>
  <si>
    <t>el. Nutzungsgrad</t>
  </si>
  <si>
    <t>nicht durch diskontierte Jahres-Ergebnisse gedeckter  Betrag der Investition</t>
  </si>
  <si>
    <t>Verändert bei Version 3.2</t>
  </si>
  <si>
    <t>Berechnungsmethodik §19 KWKG den aktuellen Anforderungen angepasst.</t>
  </si>
  <si>
    <t>Thermischer Nutzungsgrad* | JAZ</t>
  </si>
  <si>
    <t>Verändert bei Version 3.3</t>
  </si>
  <si>
    <t>Projektkurztitel</t>
  </si>
  <si>
    <t>Kleine Ergänzungen</t>
  </si>
  <si>
    <t>Marktanpassungsfaktor</t>
  </si>
  <si>
    <t>Berechnungsmethodik Kostenaufteilung den aktuellen Anforderungen angepasst.</t>
  </si>
  <si>
    <t>Tel.: 0355 69 2500 (Sekretariat)</t>
  </si>
  <si>
    <t>Anmerkungen &amp; Erläuterungen</t>
  </si>
  <si>
    <t>Sonst. Einn.</t>
  </si>
  <si>
    <t>incl. Marktanpas-sungsfaktor 1,1</t>
  </si>
  <si>
    <t xml:space="preserve">Tool zur Berechnung der unrentierlichen Kosten </t>
  </si>
  <si>
    <t>nach der Systematik des Arbeitsblattes AGFW FW 703</t>
  </si>
  <si>
    <t>Raum für Notizen</t>
  </si>
  <si>
    <t>Verändert bei Version 3.31</t>
  </si>
  <si>
    <t>Kleine Fehlerkorrekturen in der Namensgebung von Zellbezügen</t>
  </si>
  <si>
    <t>Baukosten</t>
  </si>
  <si>
    <t>Zeitl. Einordnung</t>
  </si>
  <si>
    <t xml:space="preserve">Menge </t>
  </si>
  <si>
    <t>z.B. DN bei Leitungen, 
Leistung bei Erzeug.Anl.</t>
  </si>
  <si>
    <t>Einzelpreis</t>
  </si>
  <si>
    <t>Gesamtpreis</t>
  </si>
  <si>
    <t>Dimension/Größe</t>
  </si>
  <si>
    <t>Anzahl</t>
  </si>
  <si>
    <t>Einheit 
(m, kW, Stck. ...)</t>
  </si>
  <si>
    <t>Bauabschnitt/ 
Los</t>
  </si>
  <si>
    <t>Beschreibung der Komponenten</t>
  </si>
  <si>
    <t>(z.B. Leitung, Kessel, Steuerung…)</t>
  </si>
  <si>
    <t>EP geprüft</t>
  </si>
  <si>
    <t>GP geprüft</t>
  </si>
  <si>
    <t>Summe Baukosten</t>
  </si>
  <si>
    <t>Nebenkosten in %</t>
  </si>
  <si>
    <t>Tabelle Nachkalkulation Baukosten überarbeitet</t>
  </si>
  <si>
    <t>lt. Kostenaufstellung</t>
  </si>
  <si>
    <t>Bitte prüfen Sie Ihre Angaben zu den Nebenkosten am Ende der Tabelle.</t>
  </si>
  <si>
    <t>Nachfolgende Tabelle kann beliebig genutzt werden. Wenn keine differenzierte Kostenaufstellung vorliegt, tragen Sie unter der lfd. Nr 1 unter Gesamtpreis (Spalte S) die Gesamtinvestition ein.</t>
  </si>
  <si>
    <t>Tabelle als alternative Darstellung.</t>
  </si>
  <si>
    <t>optional</t>
  </si>
  <si>
    <t>Kostensteigerung Brennstoff</t>
  </si>
  <si>
    <t>Eingabe 2: Systemparameter</t>
  </si>
  <si>
    <t>Eingabe 3: Kosten</t>
  </si>
  <si>
    <t>Beginn Jahr der Betrachtung</t>
  </si>
  <si>
    <t>Eingangsdaten Verteilnetz</t>
  </si>
  <si>
    <t>Instandhaltung Verteilnetz</t>
  </si>
  <si>
    <t>Allgemeine Betriebskosten Verteilnetz</t>
  </si>
  <si>
    <t>Eingabe 4: Kalkulierte Erlöse</t>
  </si>
  <si>
    <t>Brennwert Hs.</t>
  </si>
  <si>
    <t>Heizwert Hi.</t>
  </si>
  <si>
    <t>Bezug der Kosten</t>
  </si>
  <si>
    <t>Instandhaltungskosten EA</t>
  </si>
  <si>
    <t>Instandhaltungskosten Netz</t>
  </si>
  <si>
    <t>Betriebskosten Netz</t>
  </si>
  <si>
    <t>Geplante Arbeitsanteile der Erzeugeranlagen (Wärme)</t>
  </si>
  <si>
    <t>Erzeugungsanlagen</t>
  </si>
  <si>
    <t>Betriebskosten EA</t>
  </si>
  <si>
    <t>Einnahmen Wärmeabgabe</t>
  </si>
  <si>
    <t>Erlöse aus Abgabe</t>
  </si>
  <si>
    <t>Instand-
haltung</t>
  </si>
  <si>
    <t>Ergebnis aus der Geschäftstätigkeit</t>
  </si>
  <si>
    <t>Gesamt</t>
  </si>
  <si>
    <t>Wärme-bezug</t>
  </si>
  <si>
    <t>aus 
Abgabe</t>
  </si>
  <si>
    <t>Wärmeabgabepreis (= Wärmebezugspreis Netz)</t>
  </si>
  <si>
    <t>Vollbenutzungsstunden (VBH) des FW-Systems</t>
  </si>
  <si>
    <t>Mittlerer Wärmeverlust des Wärmenetzes (Übertragungsverlust)</t>
  </si>
  <si>
    <r>
      <t>Leistung</t>
    </r>
    <r>
      <rPr>
        <b/>
        <sz val="11"/>
        <color rgb="FFFF0000"/>
        <rFont val="Calibri"/>
        <family val="2"/>
        <scheme val="minor"/>
      </rPr>
      <t xml:space="preserve"> oder</t>
    </r>
  </si>
  <si>
    <t>Eingabe 5: Systemparameter</t>
  </si>
  <si>
    <t>Eingabe 6: Kosten</t>
  </si>
  <si>
    <t>Eingabe 7: Kalkulierte Erlöse</t>
  </si>
  <si>
    <t>Ausblenden</t>
  </si>
  <si>
    <t>Kessel_Biomethan</t>
  </si>
  <si>
    <t>Allgemeine Betriebskosten je Jahr</t>
  </si>
  <si>
    <t>Instandhaltung je Jahr</t>
  </si>
  <si>
    <t>Summen</t>
  </si>
  <si>
    <t>Sonst. 
Einnahmen</t>
  </si>
  <si>
    <t>"+/-"</t>
  </si>
  <si>
    <t>Verändert bei Version 3.40</t>
  </si>
  <si>
    <t>Getrennte Datenaufnahme und Berechnung von Erzeugungsanlage und Verteilnetz</t>
  </si>
  <si>
    <t>Allgemeine Eingangsdaten</t>
  </si>
  <si>
    <t>Aufgeteilt</t>
  </si>
  <si>
    <t>Diskontiertes Betriebsergebnis</t>
  </si>
  <si>
    <t>empfohlen wird Windows 10 oder Neuer</t>
  </si>
  <si>
    <t>Verändert bei Version 3.42</t>
  </si>
  <si>
    <t>Tabelle Förderung entfernt, da inhaltlich überholt</t>
  </si>
  <si>
    <t>Platz der Deutschen Einheit 1</t>
  </si>
  <si>
    <t>03046 Cottbus</t>
  </si>
  <si>
    <t>Preis, den bei ökonomischer Trennung von Erzeugung und Netz an die Erzeugung gezahlt werden würde bzw. wird.</t>
  </si>
  <si>
    <t>Die allgemeinen Betriebskosten umfassen sowohl die Kosten für den Betrieb des geplanten Anlagenteils inkl. Stromkosten, Kosten für Versicherungen, Kalkulatorische Steuern und Kosten für Personal pro Betriebsjahr.</t>
  </si>
  <si>
    <t>Der Mischpreis Fernwärme setzt sich zusammen aus Arbeitspreis, Grund- oder Leistungspreis und Mess- oder Verrechnungspreis. Er gilt gegenüber dem Endkunden. Bei Kunden unterschiedlicher Preiskategorie ist ein anteiliger Miettelwert zu berechnen.</t>
  </si>
  <si>
    <t>Die Instandhaltungskosten können pauschal oder abhängig vom Wert des Anlagenbestandes angegeben werden. Berechnungsgrundlage ist im zweiten Fall die Investition nach Baukostenprüfung. PROZENTANGABEN ALS DEZIMALWERT ANGEBEN, Z.B. 0,1 für 10%</t>
  </si>
  <si>
    <t>Wenn Netz mit betrachtet wird, Wert in die Tabelle Eingangsdaten Netz manuell übernehmen</t>
  </si>
  <si>
    <t>Tabelle Kostenaufteilung entfernt, da inhaltlich überholt</t>
  </si>
  <si>
    <t>Hier die inhaltliche Zuordnung vornehmen</t>
  </si>
  <si>
    <t>Wichtig!!</t>
  </si>
  <si>
    <t>Abwärme</t>
  </si>
  <si>
    <t>nicht durch disk. Jahres-Ergebnisse gedeckter  Betrag der Investition</t>
  </si>
  <si>
    <t>Brennstoff/ Energiequelle</t>
  </si>
  <si>
    <t>Bei Brennstoff Brennstoffkosten, bei Wärmepumpe Stromkosten, bei Abwärme die für die "Erschließung" der Abwärme entstehenden Kosten</t>
  </si>
  <si>
    <t>*) Nutzungsgrad, bezogen auf Heizwert Hi. | bei Wärmepumpen Jahresarbeitszahl JAZ in %, z.B. 350% | bei Abwärme und Solarkollektor 100% eingeben</t>
  </si>
  <si>
    <t>Check</t>
  </si>
  <si>
    <t>Version 3.43</t>
  </si>
  <si>
    <t>Verändert bei Version 3.43</t>
  </si>
  <si>
    <t>Abwärme aufgenommen. Beschreibungstexte aktualisiert</t>
  </si>
  <si>
    <t>Hinweis</t>
  </si>
  <si>
    <r>
      <t xml:space="preserve">Für die Berechnung unrentierlicher Kosten beim Austausch von </t>
    </r>
    <r>
      <rPr>
        <b/>
        <sz val="11"/>
        <color rgb="FFFF0000"/>
        <rFont val="Calibri"/>
        <family val="2"/>
        <scheme val="minor"/>
      </rPr>
      <t>iHast</t>
    </r>
    <r>
      <rPr>
        <sz val="11"/>
        <color rgb="FFFF0000"/>
        <rFont val="Calibri"/>
        <family val="2"/>
        <scheme val="minor"/>
      </rPr>
      <t xml:space="preserve"> in Bestandsnetzen nutzen Sie bitte das entsprechende Tool. </t>
    </r>
  </si>
  <si>
    <r>
      <t xml:space="preserve">Eingangsdaten Erzeugungsanlagen </t>
    </r>
    <r>
      <rPr>
        <b/>
        <sz val="16"/>
        <color theme="1"/>
        <rFont val="Calibri"/>
        <family val="2"/>
        <scheme val="minor"/>
      </rPr>
      <t>(entfällt, wenn "nur Netz")</t>
    </r>
  </si>
  <si>
    <t xml:space="preserve">Die allgemeinen Betriebskosten umfassen sowohl die Kosten für den Betrieb des geplanten Anlagenteils inkl. Stromkosten, Kosten für Versicherungen, Kalkulatorische Steuern und Kosten für Personal. </t>
  </si>
  <si>
    <t>(Eingabe bei % immer als Zahl, z.B.: 0,1=10%)</t>
  </si>
  <si>
    <t>Verändert bei Version 3.44</t>
  </si>
  <si>
    <t>Anpassungen der Formatierungen</t>
  </si>
  <si>
    <t>Kleinere Ergänzungen in Beschreibungen</t>
  </si>
  <si>
    <t>Stand 16.03.2023</t>
  </si>
  <si>
    <t>Angabe in %, Summe 100% pro Zeile! Siehe Check!</t>
  </si>
  <si>
    <t>Teil 1</t>
  </si>
  <si>
    <t>Teil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</si>
</sst>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-* #,##0.00\ &quot;€&quot;_-;\-* #,##0.00\ &quot;€&quot;_-;_-* &quot;-&quot;??\ &quot;€&quot;_-;_-@_-"/>
    <numFmt numFmtId="164" formatCode="&quot;€&quot;#,##0_);[Red]\(&quot;€&quot;#,##0\)"/>
    <numFmt numFmtId="165" formatCode="_(&quot;€&quot;* #,##0.00_);_(&quot;€&quot;* \(#,##0.00\);_(&quot;€&quot;* &quot;-&quot;??_);_(@_)"/>
    <numFmt numFmtId="166" formatCode="#,##0\ &quot;€&quot;"/>
    <numFmt numFmtId="167" formatCode="#,##0.00\ &quot;€&quot;"/>
    <numFmt numFmtId="168" formatCode="0.0%"/>
    <numFmt numFmtId="169" formatCode="#,##0.00_ ;[Red]\-#,##0.00;\-"/>
    <numFmt numFmtId="170" formatCode="0.0000000000000000000"/>
    <numFmt numFmtId="171" formatCode="General&quot;.&quot;"/>
    <numFmt numFmtId="172" formatCode="_-* #,##0.00\ _F_-;\-* #,##0.00\ _F_-;_-* &quot;-&quot;??\ _F_-;_-@_-"/>
    <numFmt numFmtId="173" formatCode="_-&quot;£&quot;* #,##0.00_-;\-&quot;£&quot;* #,##0.00_-;_-&quot;£&quot;* &quot;-&quot;??_-;_-@_-"/>
    <numFmt numFmtId="174" formatCode="###\ ###\ &quot;Mg/a&quot;"/>
    <numFmt numFmtId="175" formatCode="#,#00"/>
    <numFmt numFmtId="176" formatCode="###\ ##0.0\ &quot;kg/d&quot;"/>
    <numFmt numFmtId="177" formatCode=";;;"/>
    <numFmt numFmtId="178" formatCode="#,##0.000_);[Red]\(#,##0.000\)"/>
    <numFmt numFmtId="179" formatCode="\$#,#00"/>
    <numFmt numFmtId="180" formatCode="#,##0.00_ ;\-#,##0.00\ "/>
    <numFmt numFmtId="181" formatCode="0.000"/>
    <numFmt numFmtId="182" formatCode="0.0"/>
    <numFmt numFmtId="183" formatCode="#,##0.00000"/>
    <numFmt numFmtId="184" formatCode="#,##0.00\ &quot;€/(kW*Jahr)&quot;"/>
    <numFmt numFmtId="185" formatCode="#,##0.00\ &quot;€/Jahr&quot;"/>
  </numFmts>
  <fonts count="9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10"/>
      <name val="MS Sans Serif"/>
      <family val="2"/>
    </font>
    <font>
      <sz val="11"/>
      <color indexed="37"/>
      <name val="Calibri"/>
      <family val="2"/>
    </font>
    <font>
      <b/>
      <u val="doubleAccounting"/>
      <sz val="8"/>
      <color indexed="8"/>
      <name val="Arial"/>
      <family val="2"/>
    </font>
    <font>
      <b/>
      <sz val="11"/>
      <color indexed="17"/>
      <name val="Calibri"/>
      <family val="2"/>
    </font>
    <font>
      <sz val="1"/>
      <color indexed="8"/>
      <name val="Courier"/>
      <family val="3"/>
    </font>
    <font>
      <sz val="10"/>
      <name val="Helv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48"/>
      <name val="Calibri"/>
      <family val="2"/>
    </font>
    <font>
      <b/>
      <sz val="1"/>
      <color indexed="8"/>
      <name val="Courier"/>
      <family val="3"/>
    </font>
    <font>
      <sz val="10"/>
      <name val="MS Sans Serif"/>
      <family val="2"/>
    </font>
    <font>
      <b/>
      <sz val="8"/>
      <color indexed="33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b/>
      <sz val="18"/>
      <color indexed="62"/>
      <name val="Cambria"/>
      <family val="2"/>
    </font>
    <font>
      <sz val="10"/>
      <name val="Arial MT"/>
      <family val="2"/>
    </font>
    <font>
      <sz val="8"/>
      <color indexed="8"/>
      <name val="Arial"/>
      <family val="2"/>
    </font>
    <font>
      <b/>
      <sz val="8"/>
      <name val="MS Sans Serif"/>
      <family val="2"/>
    </font>
    <font>
      <sz val="10"/>
      <name val="Courier"/>
      <family val="3"/>
    </font>
    <font>
      <sz val="11"/>
      <color indexed="14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24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4"/>
      <name val="Arial"/>
      <family val="2"/>
    </font>
    <font>
      <b/>
      <sz val="1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1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lightGray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9">
    <xf numFmtId="0" fontId="0" fillId="0" borderId="0"/>
    <xf numFmtId="0" fontId="1" fillId="2" borderId="0"/>
    <xf numFmtId="0" fontId="11" fillId="2" borderId="0"/>
    <xf numFmtId="0" fontId="12" fillId="2" borderId="0"/>
    <xf numFmtId="0" fontId="13" fillId="2" borderId="0"/>
    <xf numFmtId="0" fontId="14" fillId="2" borderId="0"/>
    <xf numFmtId="0" fontId="15" fillId="2" borderId="0"/>
    <xf numFmtId="0" fontId="3" fillId="2" borderId="0"/>
    <xf numFmtId="169" fontId="1" fillId="3" borderId="1"/>
    <xf numFmtId="169" fontId="1" fillId="3" borderId="1"/>
    <xf numFmtId="170" fontId="1" fillId="3" borderId="1"/>
    <xf numFmtId="0" fontId="12" fillId="3" borderId="0"/>
    <xf numFmtId="0" fontId="1" fillId="2" borderId="0"/>
    <xf numFmtId="0" fontId="11" fillId="2" borderId="0"/>
    <xf numFmtId="0" fontId="12" fillId="2" borderId="0"/>
    <xf numFmtId="0" fontId="1" fillId="2" borderId="0"/>
    <xf numFmtId="0" fontId="14" fillId="2" borderId="0"/>
    <xf numFmtId="0" fontId="15" fillId="2" borderId="0"/>
    <xf numFmtId="0" fontId="3" fillId="2" borderId="0"/>
    <xf numFmtId="0" fontId="1" fillId="0" borderId="0"/>
    <xf numFmtId="171" fontId="16" fillId="0" borderId="0" applyFont="0" applyFill="0" applyBorder="0">
      <alignment horizontal="left"/>
    </xf>
    <xf numFmtId="0" fontId="9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9" fillId="8" borderId="0" applyNumberFormat="0" applyBorder="0" applyAlignment="0" applyProtection="0"/>
    <xf numFmtId="0" fontId="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9" fillId="24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3" applyBorder="0" applyAlignment="0" applyProtection="0">
      <alignment horizontal="center"/>
    </xf>
    <xf numFmtId="0" fontId="19" fillId="25" borderId="4" applyNumberFormat="0" applyAlignment="0" applyProtection="0"/>
    <xf numFmtId="0" fontId="7" fillId="17" borderId="5" applyNumberFormat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" fontId="20" fillId="0" borderId="0">
      <protection locked="0"/>
    </xf>
    <xf numFmtId="14" fontId="1" fillId="0" borderId="0"/>
    <xf numFmtId="174" fontId="3" fillId="26" borderId="3" applyNumberFormat="0" applyFon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165" fontId="1" fillId="0" borderId="0" applyFont="0" applyFill="0" applyBorder="0" applyAlignment="0" applyProtection="0"/>
    <xf numFmtId="175" fontId="20" fillId="0" borderId="0">
      <protection locked="0"/>
    </xf>
    <xf numFmtId="0" fontId="21" fillId="0" borderId="0"/>
    <xf numFmtId="0" fontId="11" fillId="30" borderId="0">
      <alignment vertical="center"/>
    </xf>
    <xf numFmtId="0" fontId="2" fillId="15" borderId="0" applyNumberFormat="0" applyBorder="0" applyAlignment="0" applyProtection="0"/>
    <xf numFmtId="0" fontId="15" fillId="0" borderId="0" applyNumberFormat="0" applyFill="0" applyBorder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180" fontId="25" fillId="0" borderId="9">
      <alignment vertical="center"/>
    </xf>
    <xf numFmtId="0" fontId="3" fillId="2" borderId="0" applyNumberFormat="0" applyFont="0" applyBorder="0" applyAlignment="0" applyProtection="0"/>
    <xf numFmtId="0" fontId="26" fillId="23" borderId="4" applyNumberFormat="0" applyAlignment="0" applyProtection="0"/>
    <xf numFmtId="176" fontId="1" fillId="0" borderId="1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1" fontId="27" fillId="0" borderId="0">
      <protection locked="0"/>
    </xf>
    <xf numFmtId="1" fontId="27" fillId="0" borderId="0">
      <protection locked="0"/>
    </xf>
    <xf numFmtId="0" fontId="5" fillId="0" borderId="11" applyNumberFormat="0" applyFill="0" applyAlignment="0" applyProtection="0"/>
    <xf numFmtId="0" fontId="1" fillId="0" borderId="0"/>
    <xf numFmtId="0" fontId="3" fillId="22" borderId="4" applyNumberFormat="0" applyFont="0" applyAlignment="0" applyProtection="0"/>
    <xf numFmtId="0" fontId="6" fillId="25" borderId="2" applyNumberFormat="0" applyAlignment="0" applyProtection="0"/>
    <xf numFmtId="14" fontId="3" fillId="0" borderId="12" applyNumberFormat="0" applyFill="0" applyAlignment="0" applyProtection="0">
      <alignment horizontal="right"/>
    </xf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8" fillId="1" borderId="0" applyFont="0" applyFill="0" applyBorder="0" applyAlignment="0"/>
    <xf numFmtId="10" fontId="28" fillId="0" borderId="0" applyFont="0" applyFill="0" applyBorder="0" applyAlignment="0"/>
    <xf numFmtId="0" fontId="29" fillId="0" borderId="0" applyNumberFormat="0" applyFill="0" applyBorder="0" applyAlignment="0" applyProtection="0"/>
    <xf numFmtId="4" fontId="30" fillId="31" borderId="2" applyNumberFormat="0" applyProtection="0">
      <alignment vertical="center"/>
    </xf>
    <xf numFmtId="4" fontId="31" fillId="31" borderId="2" applyNumberFormat="0" applyProtection="0">
      <alignment vertical="center"/>
    </xf>
    <xf numFmtId="4" fontId="30" fillId="31" borderId="2" applyNumberFormat="0" applyProtection="0">
      <alignment horizontal="left" vertical="center" indent="1"/>
    </xf>
    <xf numFmtId="4" fontId="30" fillId="31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4" fontId="30" fillId="33" borderId="2" applyNumberFormat="0" applyProtection="0">
      <alignment horizontal="right" vertical="center"/>
    </xf>
    <xf numFmtId="4" fontId="30" fillId="34" borderId="2" applyNumberFormat="0" applyProtection="0">
      <alignment horizontal="right" vertical="center"/>
    </xf>
    <xf numFmtId="4" fontId="30" fillId="35" borderId="2" applyNumberFormat="0" applyProtection="0">
      <alignment horizontal="right" vertical="center"/>
    </xf>
    <xf numFmtId="4" fontId="30" fillId="36" borderId="2" applyNumberFormat="0" applyProtection="0">
      <alignment horizontal="right" vertical="center"/>
    </xf>
    <xf numFmtId="4" fontId="30" fillId="37" borderId="2" applyNumberFormat="0" applyProtection="0">
      <alignment horizontal="right" vertical="center"/>
    </xf>
    <xf numFmtId="4" fontId="30" fillId="38" borderId="2" applyNumberFormat="0" applyProtection="0">
      <alignment horizontal="right" vertical="center"/>
    </xf>
    <xf numFmtId="4" fontId="30" fillId="39" borderId="2" applyNumberFormat="0" applyProtection="0">
      <alignment horizontal="right" vertical="center"/>
    </xf>
    <xf numFmtId="4" fontId="30" fillId="40" borderId="2" applyNumberFormat="0" applyProtection="0">
      <alignment horizontal="right" vertical="center"/>
    </xf>
    <xf numFmtId="4" fontId="30" fillId="41" borderId="2" applyNumberFormat="0" applyProtection="0">
      <alignment horizontal="right" vertical="center"/>
    </xf>
    <xf numFmtId="4" fontId="32" fillId="42" borderId="2" applyNumberFormat="0" applyProtection="0">
      <alignment horizontal="left" vertical="center" indent="1"/>
    </xf>
    <xf numFmtId="4" fontId="30" fillId="43" borderId="13" applyNumberFormat="0" applyProtection="0">
      <alignment horizontal="left" vertical="center" indent="1"/>
    </xf>
    <xf numFmtId="4" fontId="10" fillId="44" borderId="0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4" fontId="30" fillId="43" borderId="2" applyNumberFormat="0" applyProtection="0">
      <alignment horizontal="left" vertical="center" indent="1"/>
    </xf>
    <xf numFmtId="4" fontId="30" fillId="45" borderId="2" applyNumberFormat="0" applyProtection="0">
      <alignment horizontal="left" vertical="center" indent="1"/>
    </xf>
    <xf numFmtId="0" fontId="1" fillId="45" borderId="2" applyNumberFormat="0" applyProtection="0">
      <alignment horizontal="left" vertical="center" indent="1"/>
    </xf>
    <xf numFmtId="0" fontId="1" fillId="45" borderId="2" applyNumberFormat="0" applyProtection="0">
      <alignment horizontal="left" vertical="center" indent="1"/>
    </xf>
    <xf numFmtId="0" fontId="1" fillId="46" borderId="2" applyNumberFormat="0" applyProtection="0">
      <alignment horizontal="left" vertical="center" indent="1"/>
    </xf>
    <xf numFmtId="0" fontId="1" fillId="46" borderId="2" applyNumberFormat="0" applyProtection="0">
      <alignment horizontal="left" vertical="center" indent="1"/>
    </xf>
    <xf numFmtId="0" fontId="1" fillId="2" borderId="2" applyNumberFormat="0" applyProtection="0">
      <alignment horizontal="left" vertical="center" indent="1"/>
    </xf>
    <xf numFmtId="0" fontId="1" fillId="2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0" fontId="3" fillId="47" borderId="14" applyNumberFormat="0">
      <protection locked="0"/>
    </xf>
    <xf numFmtId="0" fontId="33" fillId="48" borderId="15" applyBorder="0"/>
    <xf numFmtId="4" fontId="30" fillId="3" borderId="2" applyNumberFormat="0" applyProtection="0">
      <alignment vertical="center"/>
    </xf>
    <xf numFmtId="4" fontId="31" fillId="3" borderId="2" applyNumberFormat="0" applyProtection="0">
      <alignment vertical="center"/>
    </xf>
    <xf numFmtId="4" fontId="30" fillId="3" borderId="2" applyNumberFormat="0" applyProtection="0">
      <alignment horizontal="left" vertical="center" indent="1"/>
    </xf>
    <xf numFmtId="4" fontId="30" fillId="3" borderId="2" applyNumberFormat="0" applyProtection="0">
      <alignment horizontal="left" vertical="center" indent="1"/>
    </xf>
    <xf numFmtId="4" fontId="30" fillId="43" borderId="2" applyNumberFormat="0" applyProtection="0">
      <alignment horizontal="right" vertical="center"/>
    </xf>
    <xf numFmtId="4" fontId="31" fillId="43" borderId="2" applyNumberFormat="0" applyProtection="0">
      <alignment horizontal="right" vertical="center"/>
    </xf>
    <xf numFmtId="0" fontId="1" fillId="32" borderId="2" applyNumberFormat="0" applyProtection="0">
      <alignment horizontal="left" vertical="center" indent="1"/>
    </xf>
    <xf numFmtId="0" fontId="1" fillId="32" borderId="2" applyNumberFormat="0" applyProtection="0">
      <alignment horizontal="left" vertical="center" indent="1"/>
    </xf>
    <xf numFmtId="0" fontId="34" fillId="0" borderId="0"/>
    <xf numFmtId="0" fontId="3" fillId="49" borderId="16"/>
    <xf numFmtId="4" fontId="35" fillId="43" borderId="2" applyNumberFormat="0" applyProtection="0">
      <alignment horizontal="right" vertical="center"/>
    </xf>
    <xf numFmtId="3" fontId="36" fillId="50" borderId="0" applyNumberFormat="0" applyFont="0" applyBorder="0"/>
    <xf numFmtId="174" fontId="3" fillId="4" borderId="3" applyNumberFormat="0" applyFon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4" fillId="0" borderId="0"/>
    <xf numFmtId="0" fontId="45" fillId="0" borderId="0"/>
    <xf numFmtId="1" fontId="20" fillId="0" borderId="17">
      <protection locked="0"/>
    </xf>
    <xf numFmtId="1" fontId="20" fillId="0" borderId="17">
      <protection locked="0"/>
    </xf>
    <xf numFmtId="1" fontId="20" fillId="0" borderId="17">
      <protection locked="0"/>
    </xf>
    <xf numFmtId="0" fontId="8" fillId="0" borderId="18" applyNumberFormat="0" applyFill="0" applyAlignment="0" applyProtection="0"/>
    <xf numFmtId="0" fontId="38" fillId="0" borderId="19"/>
    <xf numFmtId="0" fontId="39" fillId="0" borderId="3" applyBorder="0">
      <alignment horizontal="center"/>
      <protection locked="0"/>
    </xf>
    <xf numFmtId="177" fontId="40" fillId="0" borderId="0">
      <alignment horizontal="right"/>
    </xf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78" fontId="41" fillId="0" borderId="0"/>
    <xf numFmtId="179" fontId="20" fillId="0" borderId="0">
      <protection locked="0"/>
    </xf>
    <xf numFmtId="0" fontId="4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9">
    <xf numFmtId="0" fontId="0" fillId="0" borderId="0" xfId="0"/>
    <xf numFmtId="0" fontId="44" fillId="0" borderId="0" xfId="0" applyFont="1"/>
    <xf numFmtId="166" fontId="0" fillId="0" borderId="0" xfId="0" applyNumberFormat="1"/>
    <xf numFmtId="3" fontId="0" fillId="0" borderId="0" xfId="0" applyNumberFormat="1"/>
    <xf numFmtId="2" fontId="0" fillId="0" borderId="0" xfId="0" applyNumberFormat="1"/>
    <xf numFmtId="167" fontId="0" fillId="0" borderId="0" xfId="0" applyNumberFormat="1"/>
    <xf numFmtId="0" fontId="0" fillId="51" borderId="0" xfId="0" applyFill="1"/>
    <xf numFmtId="0" fontId="44" fillId="0" borderId="0" xfId="0" applyFont="1" applyAlignment="1">
      <alignment horizontal="center" vertical="top" wrapText="1"/>
    </xf>
    <xf numFmtId="0" fontId="48" fillId="0" borderId="0" xfId="0" applyFont="1"/>
    <xf numFmtId="0" fontId="44" fillId="5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0" fillId="0" borderId="0" xfId="0" applyFont="1"/>
    <xf numFmtId="9" fontId="51" fillId="0" borderId="0" xfId="0" applyNumberFormat="1" applyFont="1"/>
    <xf numFmtId="0" fontId="48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4" fillId="52" borderId="0" xfId="0" applyFont="1" applyFill="1" applyAlignment="1">
      <alignment horizontal="center"/>
    </xf>
    <xf numFmtId="0" fontId="44" fillId="55" borderId="0" xfId="0" applyFont="1" applyFill="1" applyAlignment="1">
      <alignment horizontal="center"/>
    </xf>
    <xf numFmtId="0" fontId="44" fillId="55" borderId="0" xfId="0" applyFont="1" applyFill="1"/>
    <xf numFmtId="0" fontId="0" fillId="56" borderId="0" xfId="0" applyFill="1"/>
    <xf numFmtId="0" fontId="44" fillId="57" borderId="0" xfId="0" applyFont="1" applyFill="1"/>
    <xf numFmtId="0" fontId="0" fillId="58" borderId="0" xfId="0" applyFill="1"/>
    <xf numFmtId="0" fontId="44" fillId="0" borderId="0" xfId="0" applyFont="1" applyAlignment="1">
      <alignment horizontal="left"/>
    </xf>
    <xf numFmtId="0" fontId="0" fillId="0" borderId="0" xfId="0" applyAlignment="1">
      <alignment horizontal="left"/>
    </xf>
    <xf numFmtId="0" fontId="52" fillId="0" borderId="0" xfId="0" applyFont="1"/>
    <xf numFmtId="0" fontId="0" fillId="59" borderId="0" xfId="0" applyFill="1"/>
    <xf numFmtId="0" fontId="44" fillId="58" borderId="0" xfId="0" applyFont="1" applyFill="1" applyAlignment="1">
      <alignment horizontal="right"/>
    </xf>
    <xf numFmtId="0" fontId="44" fillId="59" borderId="0" xfId="0" applyFont="1" applyFill="1" applyAlignment="1">
      <alignment horizontal="right" wrapText="1"/>
    </xf>
    <xf numFmtId="3" fontId="44" fillId="0" borderId="0" xfId="0" applyNumberFormat="1" applyFont="1"/>
    <xf numFmtId="168" fontId="53" fillId="56" borderId="0" xfId="0" applyNumberFormat="1" applyFont="1" applyFill="1" applyAlignment="1">
      <alignment horizontal="left"/>
    </xf>
    <xf numFmtId="0" fontId="44" fillId="0" borderId="0" xfId="0" applyFont="1" applyAlignment="1">
      <alignment horizontal="right" vertical="top" wrapText="1"/>
    </xf>
    <xf numFmtId="0" fontId="44" fillId="59" borderId="0" xfId="0" applyFont="1" applyFill="1" applyAlignment="1">
      <alignment horizontal="right" vertical="top" wrapText="1"/>
    </xf>
    <xf numFmtId="0" fontId="44" fillId="0" borderId="0" xfId="0" applyFont="1" applyAlignment="1">
      <alignment horizontal="right"/>
    </xf>
    <xf numFmtId="164" fontId="44" fillId="0" borderId="0" xfId="0" applyNumberFormat="1" applyFont="1" applyAlignment="1">
      <alignment horizontal="right"/>
    </xf>
    <xf numFmtId="3" fontId="52" fillId="0" borderId="0" xfId="0" applyNumberFormat="1" applyFont="1"/>
    <xf numFmtId="10" fontId="52" fillId="0" borderId="0" xfId="83" applyNumberFormat="1" applyFont="1"/>
    <xf numFmtId="0" fontId="56" fillId="0" borderId="0" xfId="0" applyFont="1"/>
    <xf numFmtId="4" fontId="0" fillId="0" borderId="0" xfId="0" applyNumberFormat="1"/>
    <xf numFmtId="9" fontId="44" fillId="52" borderId="0" xfId="0" applyNumberFormat="1" applyFont="1" applyFill="1" applyAlignment="1">
      <alignment horizontal="center"/>
    </xf>
    <xf numFmtId="3" fontId="0" fillId="54" borderId="21" xfId="0" applyNumberFormat="1" applyFill="1" applyBorder="1" applyAlignment="1" applyProtection="1">
      <alignment horizontal="center"/>
      <protection locked="0"/>
    </xf>
    <xf numFmtId="3" fontId="43" fillId="54" borderId="21" xfId="134" applyNumberFormat="1" applyFont="1" applyFill="1" applyBorder="1" applyAlignment="1" applyProtection="1">
      <alignment horizontal="center"/>
      <protection locked="0"/>
    </xf>
    <xf numFmtId="0" fontId="57" fillId="0" borderId="0" xfId="0" applyFont="1"/>
    <xf numFmtId="4" fontId="0" fillId="0" borderId="0" xfId="0" applyNumberFormat="1" applyAlignment="1">
      <alignment horizontal="center"/>
    </xf>
    <xf numFmtId="4" fontId="44" fillId="0" borderId="0" xfId="0" applyNumberFormat="1" applyFont="1"/>
    <xf numFmtId="0" fontId="53" fillId="0" borderId="0" xfId="0" applyFont="1"/>
    <xf numFmtId="3" fontId="0" fillId="0" borderId="21" xfId="0" applyNumberFormat="1" applyBorder="1"/>
    <xf numFmtId="3" fontId="0" fillId="59" borderId="21" xfId="0" applyNumberFormat="1" applyFill="1" applyBorder="1"/>
    <xf numFmtId="3" fontId="0" fillId="58" borderId="21" xfId="0" applyNumberFormat="1" applyFill="1" applyBorder="1"/>
    <xf numFmtId="3" fontId="0" fillId="51" borderId="21" xfId="0" applyNumberFormat="1" applyFill="1" applyBorder="1" applyProtection="1">
      <protection locked="0"/>
    </xf>
    <xf numFmtId="3" fontId="0" fillId="56" borderId="21" xfId="0" applyNumberFormat="1" applyFill="1" applyBorder="1"/>
    <xf numFmtId="181" fontId="0" fillId="0" borderId="0" xfId="0" applyNumberFormat="1"/>
    <xf numFmtId="9" fontId="44" fillId="52" borderId="0" xfId="83" applyFont="1" applyFill="1" applyBorder="1" applyAlignment="1">
      <alignment horizontal="center"/>
    </xf>
    <xf numFmtId="9" fontId="0" fillId="54" borderId="21" xfId="0" applyNumberFormat="1" applyFill="1" applyBorder="1" applyAlignment="1" applyProtection="1">
      <alignment horizontal="center"/>
      <protection locked="0"/>
    </xf>
    <xf numFmtId="0" fontId="58" fillId="0" borderId="0" xfId="0" applyFont="1"/>
    <xf numFmtId="4" fontId="0" fillId="54" borderId="21" xfId="0" applyNumberFormat="1" applyFill="1" applyBorder="1" applyAlignment="1" applyProtection="1">
      <alignment horizontal="center" vertical="center"/>
      <protection locked="0"/>
    </xf>
    <xf numFmtId="0" fontId="0" fillId="63" borderId="0" xfId="0" applyFill="1"/>
    <xf numFmtId="0" fontId="0" fillId="54" borderId="0" xfId="0" applyFill="1" applyAlignment="1" applyProtection="1">
      <alignment horizontal="center" vertical="center"/>
      <protection locked="0"/>
    </xf>
    <xf numFmtId="9" fontId="0" fillId="54" borderId="0" xfId="0" applyNumberFormat="1" applyFill="1" applyAlignment="1" applyProtection="1">
      <alignment horizontal="center" vertical="center"/>
      <protection locked="0"/>
    </xf>
    <xf numFmtId="9" fontId="43" fillId="60" borderId="21" xfId="83" applyFont="1" applyFill="1" applyBorder="1" applyAlignment="1" applyProtection="1">
      <alignment horizontal="center"/>
    </xf>
    <xf numFmtId="9" fontId="0" fillId="60" borderId="21" xfId="0" applyNumberFormat="1" applyFill="1" applyBorder="1" applyAlignment="1" applyProtection="1">
      <alignment horizontal="center"/>
      <protection locked="0"/>
    </xf>
    <xf numFmtId="9" fontId="0" fillId="54" borderId="21" xfId="83" applyFont="1" applyFill="1" applyBorder="1" applyAlignment="1" applyProtection="1">
      <alignment horizontal="center" vertical="center"/>
      <protection locked="0"/>
    </xf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horizontal="left"/>
    </xf>
    <xf numFmtId="0" fontId="68" fillId="0" borderId="0" xfId="0" applyFont="1"/>
    <xf numFmtId="0" fontId="68" fillId="0" borderId="0" xfId="0" applyFont="1" applyAlignment="1">
      <alignment horizontal="center"/>
    </xf>
    <xf numFmtId="9" fontId="70" fillId="0" borderId="0" xfId="0" applyNumberFormat="1" applyFont="1"/>
    <xf numFmtId="9" fontId="44" fillId="0" borderId="0" xfId="83" applyFont="1" applyFill="1" applyBorder="1" applyAlignment="1">
      <alignment horizontal="center"/>
    </xf>
    <xf numFmtId="9" fontId="44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 indent="2"/>
    </xf>
    <xf numFmtId="2" fontId="44" fillId="52" borderId="0" xfId="83" applyNumberFormat="1" applyFont="1" applyFill="1" applyBorder="1" applyAlignment="1">
      <alignment horizontal="center"/>
    </xf>
    <xf numFmtId="0" fontId="71" fillId="0" borderId="0" xfId="0" applyFont="1" applyAlignment="1">
      <alignment horizontal="left"/>
    </xf>
    <xf numFmtId="0" fontId="66" fillId="0" borderId="0" xfId="0" applyFont="1" applyAlignment="1">
      <alignment horizontal="center"/>
    </xf>
    <xf numFmtId="2" fontId="70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 indent="1"/>
    </xf>
    <xf numFmtId="2" fontId="44" fillId="52" borderId="0" xfId="83" applyNumberFormat="1" applyFont="1" applyFill="1" applyBorder="1" applyAlignment="1"/>
    <xf numFmtId="0" fontId="62" fillId="64" borderId="0" xfId="0" applyFont="1" applyFill="1"/>
    <xf numFmtId="0" fontId="0" fillId="64" borderId="0" xfId="0" applyFill="1"/>
    <xf numFmtId="0" fontId="72" fillId="64" borderId="0" xfId="0" applyFont="1" applyFill="1"/>
    <xf numFmtId="9" fontId="0" fillId="56" borderId="0" xfId="0" applyNumberFormat="1" applyFill="1"/>
    <xf numFmtId="3" fontId="44" fillId="52" borderId="0" xfId="0" applyNumberFormat="1" applyFont="1" applyFill="1" applyAlignment="1">
      <alignment horizontal="center"/>
    </xf>
    <xf numFmtId="4" fontId="44" fillId="52" borderId="0" xfId="0" applyNumberFormat="1" applyFont="1" applyFill="1" applyAlignment="1">
      <alignment horizontal="center"/>
    </xf>
    <xf numFmtId="2" fontId="44" fillId="0" borderId="0" xfId="83" applyNumberFormat="1" applyFont="1" applyFill="1" applyBorder="1" applyAlignment="1">
      <alignment horizontal="center"/>
    </xf>
    <xf numFmtId="4" fontId="44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2" fontId="44" fillId="0" borderId="0" xfId="83" applyNumberFormat="1" applyFont="1" applyFill="1" applyBorder="1" applyAlignment="1"/>
    <xf numFmtId="0" fontId="44" fillId="52" borderId="0" xfId="0" applyFont="1" applyFill="1" applyAlignment="1">
      <alignment horizontal="right"/>
    </xf>
    <xf numFmtId="0" fontId="0" fillId="52" borderId="0" xfId="0" applyFill="1" applyAlignment="1">
      <alignment horizontal="right"/>
    </xf>
    <xf numFmtId="2" fontId="0" fillId="54" borderId="0" xfId="0" applyNumberFormat="1" applyFill="1" applyAlignment="1" applyProtection="1">
      <alignment horizontal="center" vertical="center"/>
      <protection locked="0"/>
    </xf>
    <xf numFmtId="0" fontId="48" fillId="59" borderId="0" xfId="0" applyFont="1" applyFill="1"/>
    <xf numFmtId="0" fontId="48" fillId="58" borderId="0" xfId="0" applyFont="1" applyFill="1"/>
    <xf numFmtId="0" fontId="49" fillId="58" borderId="0" xfId="0" applyFont="1" applyFill="1"/>
    <xf numFmtId="0" fontId="49" fillId="0" borderId="0" xfId="0" applyFont="1"/>
    <xf numFmtId="0" fontId="48" fillId="57" borderId="0" xfId="0" applyFont="1" applyFill="1"/>
    <xf numFmtId="0" fontId="0" fillId="62" borderId="0" xfId="0" applyFill="1"/>
    <xf numFmtId="0" fontId="55" fillId="0" borderId="0" xfId="0" applyFont="1"/>
    <xf numFmtId="0" fontId="44" fillId="54" borderId="0" xfId="0" applyFont="1" applyFill="1"/>
    <xf numFmtId="0" fontId="62" fillId="62" borderId="0" xfId="0" applyFont="1" applyFill="1"/>
    <xf numFmtId="0" fontId="47" fillId="62" borderId="0" xfId="0" applyFont="1" applyFill="1"/>
    <xf numFmtId="0" fontId="47" fillId="0" borderId="0" xfId="0" applyFont="1"/>
    <xf numFmtId="0" fontId="65" fillId="0" borderId="0" xfId="0" applyFont="1"/>
    <xf numFmtId="0" fontId="54" fillId="62" borderId="0" xfId="0" applyFont="1" applyFill="1"/>
    <xf numFmtId="0" fontId="54" fillId="0" borderId="0" xfId="0" applyFont="1"/>
    <xf numFmtId="0" fontId="64" fillId="0" borderId="0" xfId="0" applyFont="1"/>
    <xf numFmtId="0" fontId="44" fillId="0" borderId="0" xfId="0" applyFont="1" applyAlignment="1">
      <alignment horizontal="right" vertical="center" indent="1"/>
    </xf>
    <xf numFmtId="0" fontId="0" fillId="60" borderId="21" xfId="0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3" fillId="0" borderId="0" xfId="0" applyFont="1" applyAlignment="1">
      <alignment vertical="center"/>
    </xf>
    <xf numFmtId="0" fontId="59" fillId="0" borderId="0" xfId="0" applyFont="1"/>
    <xf numFmtId="0" fontId="0" fillId="0" borderId="0" xfId="0" applyAlignment="1">
      <alignment vertical="center"/>
    </xf>
    <xf numFmtId="168" fontId="0" fillId="0" borderId="0" xfId="0" applyNumberFormat="1"/>
    <xf numFmtId="0" fontId="44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168" fontId="0" fillId="0" borderId="0" xfId="0" applyNumberFormat="1" applyAlignment="1">
      <alignment horizontal="right"/>
    </xf>
    <xf numFmtId="0" fontId="62" fillId="0" borderId="0" xfId="0" applyFont="1"/>
    <xf numFmtId="0" fontId="44" fillId="0" borderId="0" xfId="0" applyFont="1" applyAlignment="1">
      <alignment horizontal="center" vertical="center"/>
    </xf>
    <xf numFmtId="0" fontId="46" fillId="0" borderId="0" xfId="0" applyFont="1"/>
    <xf numFmtId="0" fontId="0" fillId="0" borderId="0" xfId="0" applyAlignment="1">
      <alignment horizontal="left" indent="1"/>
    </xf>
    <xf numFmtId="0" fontId="0" fillId="60" borderId="21" xfId="0" applyFill="1" applyBorder="1" applyAlignment="1">
      <alignment horizontal="center"/>
    </xf>
    <xf numFmtId="0" fontId="0" fillId="54" borderId="21" xfId="0" applyFill="1" applyBorder="1" applyAlignment="1" applyProtection="1">
      <alignment vertical="center"/>
      <protection locked="0"/>
    </xf>
    <xf numFmtId="0" fontId="0" fillId="54" borderId="21" xfId="0" applyFill="1" applyBorder="1" applyAlignment="1" applyProtection="1">
      <alignment horizontal="center" vertical="center"/>
      <protection locked="0"/>
    </xf>
    <xf numFmtId="168" fontId="0" fillId="54" borderId="21" xfId="0" applyNumberFormat="1" applyFill="1" applyBorder="1" applyAlignment="1" applyProtection="1">
      <alignment horizontal="center" vertical="center"/>
      <protection locked="0"/>
    </xf>
    <xf numFmtId="9" fontId="0" fillId="54" borderId="22" xfId="0" applyNumberFormat="1" applyFill="1" applyBorder="1" applyAlignment="1" applyProtection="1">
      <alignment horizontal="center"/>
      <protection locked="0"/>
    </xf>
    <xf numFmtId="9" fontId="0" fillId="60" borderId="22" xfId="0" applyNumberFormat="1" applyFill="1" applyBorder="1" applyAlignment="1" applyProtection="1">
      <alignment horizontal="center"/>
      <protection locked="0"/>
    </xf>
    <xf numFmtId="0" fontId="69" fillId="0" borderId="0" xfId="0" applyFont="1" applyAlignment="1">
      <alignment vertical="top" wrapText="1"/>
    </xf>
    <xf numFmtId="2" fontId="0" fillId="54" borderId="21" xfId="0" applyNumberFormat="1" applyFill="1" applyBorder="1" applyAlignment="1" applyProtection="1">
      <alignment horizontal="center" vertical="center"/>
      <protection locked="0"/>
    </xf>
    <xf numFmtId="0" fontId="69" fillId="0" borderId="0" xfId="0" applyFont="1"/>
    <xf numFmtId="0" fontId="78" fillId="51" borderId="0" xfId="0" applyFont="1" applyFill="1"/>
    <xf numFmtId="0" fontId="79" fillId="51" borderId="0" xfId="0" applyFont="1" applyFill="1"/>
    <xf numFmtId="166" fontId="0" fillId="0" borderId="16" xfId="0" applyNumberFormat="1" applyBorder="1"/>
    <xf numFmtId="0" fontId="0" fillId="0" borderId="0" xfId="0" applyAlignment="1">
      <alignment horizontal="right" vertical="center"/>
    </xf>
    <xf numFmtId="1" fontId="0" fillId="54" borderId="21" xfId="0" applyNumberFormat="1" applyFill="1" applyBorder="1" applyAlignment="1" applyProtection="1">
      <alignment horizontal="center" vertical="center"/>
      <protection locked="0"/>
    </xf>
    <xf numFmtId="0" fontId="81" fillId="0" borderId="0" xfId="0" applyFont="1"/>
    <xf numFmtId="0" fontId="48" fillId="65" borderId="0" xfId="0" applyFont="1" applyFill="1"/>
    <xf numFmtId="0" fontId="0" fillId="65" borderId="0" xfId="0" applyFill="1"/>
    <xf numFmtId="0" fontId="44" fillId="65" borderId="0" xfId="0" applyFont="1" applyFill="1" applyAlignment="1">
      <alignment horizontal="right" wrapText="1"/>
    </xf>
    <xf numFmtId="0" fontId="44" fillId="65" borderId="0" xfId="0" applyFont="1" applyFill="1" applyAlignment="1">
      <alignment horizontal="center" wrapText="1"/>
    </xf>
    <xf numFmtId="3" fontId="0" fillId="65" borderId="21" xfId="0" applyNumberFormat="1" applyFill="1" applyBorder="1"/>
    <xf numFmtId="0" fontId="62" fillId="51" borderId="0" xfId="0" applyFont="1" applyFill="1"/>
    <xf numFmtId="168" fontId="0" fillId="54" borderId="21" xfId="83" applyNumberFormat="1" applyFont="1" applyFill="1" applyBorder="1" applyAlignment="1" applyProtection="1">
      <alignment horizontal="center" vertical="center"/>
      <protection locked="0"/>
    </xf>
    <xf numFmtId="0" fontId="82" fillId="0" borderId="0" xfId="0" applyFont="1"/>
    <xf numFmtId="0" fontId="63" fillId="0" borderId="0" xfId="0" applyFont="1"/>
    <xf numFmtId="0" fontId="83" fillId="0" borderId="0" xfId="0" applyFont="1"/>
    <xf numFmtId="0" fontId="44" fillId="52" borderId="0" xfId="0" applyFont="1" applyFill="1" applyAlignment="1">
      <alignment horizontal="left"/>
    </xf>
    <xf numFmtId="0" fontId="69" fillId="0" borderId="0" xfId="0" applyFont="1" applyAlignment="1">
      <alignment horizontal="left"/>
    </xf>
    <xf numFmtId="2" fontId="44" fillId="52" borderId="0" xfId="0" applyNumberFormat="1" applyFont="1" applyFill="1" applyAlignment="1">
      <alignment horizontal="center"/>
    </xf>
    <xf numFmtId="0" fontId="68" fillId="56" borderId="0" xfId="0" applyFont="1" applyFill="1" applyAlignment="1">
      <alignment horizontal="center" vertical="center" wrapText="1"/>
    </xf>
    <xf numFmtId="182" fontId="0" fillId="56" borderId="0" xfId="0" applyNumberFormat="1" applyFill="1"/>
    <xf numFmtId="0" fontId="46" fillId="0" borderId="0" xfId="0" applyFont="1" applyAlignment="1">
      <alignment horizontal="left"/>
    </xf>
    <xf numFmtId="0" fontId="81" fillId="0" borderId="0" xfId="0" applyFont="1" applyAlignment="1">
      <alignment horizontal="right"/>
    </xf>
    <xf numFmtId="0" fontId="0" fillId="0" borderId="16" xfId="0" applyBorder="1" applyProtection="1">
      <protection locked="0"/>
    </xf>
    <xf numFmtId="0" fontId="44" fillId="59" borderId="0" xfId="0" applyFont="1" applyFill="1" applyAlignment="1">
      <alignment horizontal="right"/>
    </xf>
    <xf numFmtId="0" fontId="44" fillId="65" borderId="0" xfId="0" applyFont="1" applyFill="1" applyAlignment="1">
      <alignment horizontal="right"/>
    </xf>
    <xf numFmtId="0" fontId="44" fillId="57" borderId="0" xfId="0" applyFont="1" applyFill="1" applyAlignment="1">
      <alignment horizontal="right"/>
    </xf>
    <xf numFmtId="0" fontId="85" fillId="0" borderId="0" xfId="0" applyFont="1"/>
    <xf numFmtId="10" fontId="0" fillId="61" borderId="0" xfId="0" applyNumberFormat="1" applyFill="1" applyProtection="1">
      <protection locked="0"/>
    </xf>
    <xf numFmtId="0" fontId="0" fillId="61" borderId="23" xfId="0" applyFill="1" applyBorder="1" applyProtection="1">
      <protection locked="0"/>
    </xf>
    <xf numFmtId="0" fontId="61" fillId="62" borderId="0" xfId="0" applyFont="1" applyFill="1"/>
    <xf numFmtId="0" fontId="50" fillId="60" borderId="0" xfId="0" applyFont="1" applyFill="1"/>
    <xf numFmtId="0" fontId="0" fillId="60" borderId="0" xfId="0" applyFill="1"/>
    <xf numFmtId="0" fontId="61" fillId="60" borderId="0" xfId="0" applyFont="1" applyFill="1"/>
    <xf numFmtId="0" fontId="44" fillId="60" borderId="0" xfId="0" applyFont="1" applyFill="1"/>
    <xf numFmtId="0" fontId="44" fillId="60" borderId="0" xfId="0" applyFont="1" applyFill="1" applyAlignment="1">
      <alignment horizontal="left"/>
    </xf>
    <xf numFmtId="0" fontId="44" fillId="60" borderId="0" xfId="0" applyFont="1" applyFill="1" applyAlignment="1">
      <alignment horizontal="right"/>
    </xf>
    <xf numFmtId="0" fontId="44" fillId="60" borderId="0" xfId="0" applyFont="1" applyFill="1" applyAlignment="1">
      <alignment horizontal="center"/>
    </xf>
    <xf numFmtId="0" fontId="54" fillId="60" borderId="0" xfId="0" applyFont="1" applyFill="1" applyAlignment="1">
      <alignment horizontal="right"/>
    </xf>
    <xf numFmtId="0" fontId="52" fillId="60" borderId="0" xfId="0" applyFont="1" applyFill="1"/>
    <xf numFmtId="0" fontId="75" fillId="60" borderId="0" xfId="0" applyFont="1" applyFill="1"/>
    <xf numFmtId="0" fontId="50" fillId="60" borderId="0" xfId="0" applyFont="1" applyFill="1" applyAlignment="1">
      <alignment horizontal="right"/>
    </xf>
    <xf numFmtId="166" fontId="48" fillId="60" borderId="0" xfId="0" applyNumberFormat="1" applyFont="1" applyFill="1"/>
    <xf numFmtId="0" fontId="74" fillId="60" borderId="0" xfId="0" applyFont="1" applyFill="1" applyAlignment="1">
      <alignment horizontal="left"/>
    </xf>
    <xf numFmtId="0" fontId="65" fillId="60" borderId="0" xfId="0" applyFont="1" applyFill="1"/>
    <xf numFmtId="0" fontId="60" fillId="0" borderId="0" xfId="0" applyFont="1"/>
    <xf numFmtId="0" fontId="44" fillId="56" borderId="0" xfId="0" applyFont="1" applyFill="1"/>
    <xf numFmtId="0" fontId="44" fillId="58" borderId="0" xfId="0" applyFont="1" applyFill="1"/>
    <xf numFmtId="166" fontId="44" fillId="0" borderId="0" xfId="0" applyNumberFormat="1" applyFont="1"/>
    <xf numFmtId="166" fontId="48" fillId="0" borderId="0" xfId="0" applyNumberFormat="1" applyFont="1"/>
    <xf numFmtId="166" fontId="44" fillId="58" borderId="0" xfId="0" applyNumberFormat="1" applyFont="1" applyFill="1"/>
    <xf numFmtId="0" fontId="44" fillId="60" borderId="24" xfId="0" applyFont="1" applyFill="1" applyBorder="1"/>
    <xf numFmtId="0" fontId="0" fillId="60" borderId="25" xfId="0" applyFill="1" applyBorder="1"/>
    <xf numFmtId="0" fontId="44" fillId="60" borderId="23" xfId="0" applyFont="1" applyFill="1" applyBorder="1" applyAlignment="1">
      <alignment horizontal="left" vertical="top"/>
    </xf>
    <xf numFmtId="0" fontId="44" fillId="60" borderId="23" xfId="0" applyFont="1" applyFill="1" applyBorder="1"/>
    <xf numFmtId="167" fontId="44" fillId="60" borderId="24" xfId="0" applyNumberFormat="1" applyFont="1" applyFill="1" applyBorder="1" applyAlignment="1">
      <alignment wrapText="1"/>
    </xf>
    <xf numFmtId="0" fontId="50" fillId="60" borderId="24" xfId="0" applyFont="1" applyFill="1" applyBorder="1"/>
    <xf numFmtId="0" fontId="0" fillId="60" borderId="23" xfId="0" applyFill="1" applyBorder="1"/>
    <xf numFmtId="0" fontId="84" fillId="62" borderId="0" xfId="0" applyFont="1" applyFill="1"/>
    <xf numFmtId="0" fontId="0" fillId="60" borderId="28" xfId="0" applyFill="1" applyBorder="1" applyAlignment="1">
      <alignment vertical="top"/>
    </xf>
    <xf numFmtId="0" fontId="0" fillId="60" borderId="27" xfId="0" applyFill="1" applyBorder="1" applyAlignment="1">
      <alignment vertical="top" wrapText="1"/>
    </xf>
    <xf numFmtId="0" fontId="0" fillId="60" borderId="28" xfId="0" applyFill="1" applyBorder="1" applyAlignment="1">
      <alignment vertical="top" wrapText="1"/>
    </xf>
    <xf numFmtId="167" fontId="0" fillId="60" borderId="27" xfId="0" applyNumberFormat="1" applyFill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44" fillId="60" borderId="28" xfId="0" applyFont="1" applyFill="1" applyBorder="1" applyAlignment="1">
      <alignment vertical="top" wrapText="1"/>
    </xf>
    <xf numFmtId="0" fontId="44" fillId="60" borderId="27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4" fillId="62" borderId="0" xfId="0" applyFont="1" applyFill="1" applyAlignment="1">
      <alignment vertical="top"/>
    </xf>
    <xf numFmtId="0" fontId="0" fillId="61" borderId="16" xfId="0" applyFill="1" applyBorder="1"/>
    <xf numFmtId="3" fontId="0" fillId="0" borderId="23" xfId="0" applyNumberFormat="1" applyBorder="1"/>
    <xf numFmtId="167" fontId="0" fillId="0" borderId="20" xfId="0" applyNumberFormat="1" applyBorder="1"/>
    <xf numFmtId="3" fontId="0" fillId="0" borderId="20" xfId="0" applyNumberFormat="1" applyBorder="1"/>
    <xf numFmtId="166" fontId="0" fillId="60" borderId="30" xfId="0" applyNumberFormat="1" applyFill="1" applyBorder="1"/>
    <xf numFmtId="3" fontId="0" fillId="0" borderId="28" xfId="0" applyNumberFormat="1" applyBorder="1"/>
    <xf numFmtId="166" fontId="44" fillId="0" borderId="0" xfId="0" applyNumberFormat="1" applyFont="1" applyAlignment="1">
      <alignment horizontal="right"/>
    </xf>
    <xf numFmtId="167" fontId="44" fillId="0" borderId="0" xfId="0" applyNumberFormat="1" applyFont="1"/>
    <xf numFmtId="167" fontId="0" fillId="60" borderId="24" xfId="0" applyNumberFormat="1" applyFill="1" applyBorder="1"/>
    <xf numFmtId="167" fontId="44" fillId="60" borderId="31" xfId="0" applyNumberFormat="1" applyFont="1" applyFill="1" applyBorder="1"/>
    <xf numFmtId="166" fontId="0" fillId="60" borderId="25" xfId="0" applyNumberFormat="1" applyFill="1" applyBorder="1"/>
    <xf numFmtId="0" fontId="0" fillId="60" borderId="29" xfId="0" applyFill="1" applyBorder="1"/>
    <xf numFmtId="0" fontId="0" fillId="60" borderId="30" xfId="0" applyFill="1" applyBorder="1"/>
    <xf numFmtId="10" fontId="0" fillId="61" borderId="29" xfId="0" applyNumberFormat="1" applyFill="1" applyBorder="1"/>
    <xf numFmtId="167" fontId="44" fillId="60" borderId="0" xfId="0" applyNumberFormat="1" applyFont="1" applyFill="1"/>
    <xf numFmtId="3" fontId="44" fillId="0" borderId="0" xfId="0" applyNumberFormat="1" applyFont="1" applyAlignment="1">
      <alignment horizontal="right"/>
    </xf>
    <xf numFmtId="3" fontId="44" fillId="60" borderId="26" xfId="0" applyNumberFormat="1" applyFont="1" applyFill="1" applyBorder="1" applyAlignment="1">
      <alignment horizontal="right"/>
    </xf>
    <xf numFmtId="167" fontId="44" fillId="60" borderId="32" xfId="0" applyNumberFormat="1" applyFont="1" applyFill="1" applyBorder="1"/>
    <xf numFmtId="0" fontId="0" fillId="60" borderId="27" xfId="0" applyFill="1" applyBorder="1"/>
    <xf numFmtId="3" fontId="48" fillId="0" borderId="0" xfId="0" applyNumberFormat="1" applyFont="1" applyAlignment="1">
      <alignment horizontal="center"/>
    </xf>
    <xf numFmtId="0" fontId="0" fillId="61" borderId="20" xfId="0" applyFill="1" applyBorder="1" applyProtection="1">
      <protection locked="0"/>
    </xf>
    <xf numFmtId="166" fontId="0" fillId="61" borderId="20" xfId="0" applyNumberFormat="1" applyFill="1" applyBorder="1" applyProtection="1">
      <protection locked="0"/>
    </xf>
    <xf numFmtId="167" fontId="0" fillId="61" borderId="20" xfId="0" applyNumberFormat="1" applyFill="1" applyBorder="1" applyProtection="1">
      <protection locked="0"/>
    </xf>
    <xf numFmtId="4" fontId="0" fillId="61" borderId="20" xfId="0" applyNumberFormat="1" applyFill="1" applyBorder="1" applyProtection="1">
      <protection locked="0"/>
    </xf>
    <xf numFmtId="0" fontId="0" fillId="61" borderId="28" xfId="0" applyFill="1" applyBorder="1" applyProtection="1">
      <protection locked="0"/>
    </xf>
    <xf numFmtId="4" fontId="0" fillId="61" borderId="28" xfId="0" applyNumberFormat="1" applyFill="1" applyBorder="1" applyProtection="1">
      <protection locked="0"/>
    </xf>
    <xf numFmtId="166" fontId="0" fillId="61" borderId="28" xfId="0" applyNumberFormat="1" applyFill="1" applyBorder="1" applyProtection="1">
      <protection locked="0"/>
    </xf>
    <xf numFmtId="167" fontId="0" fillId="61" borderId="28" xfId="0" applyNumberFormat="1" applyFill="1" applyBorder="1" applyProtection="1">
      <protection locked="0"/>
    </xf>
    <xf numFmtId="0" fontId="69" fillId="0" borderId="0" xfId="0" applyFont="1" applyAlignment="1">
      <alignment horizontal="left" vertical="top" wrapText="1"/>
    </xf>
    <xf numFmtId="0" fontId="84" fillId="0" borderId="0" xfId="0" applyFont="1" applyAlignment="1" applyProtection="1">
      <alignment horizontal="left" vertical="center" indent="1"/>
      <protection locked="0"/>
    </xf>
    <xf numFmtId="0" fontId="44" fillId="60" borderId="0" xfId="0" applyFont="1" applyFill="1" applyAlignment="1">
      <alignment vertical="top" wrapText="1"/>
    </xf>
    <xf numFmtId="0" fontId="84" fillId="0" borderId="0" xfId="0" applyFont="1" applyAlignment="1" applyProtection="1">
      <alignment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9" fontId="0" fillId="0" borderId="0" xfId="83" applyFont="1" applyFill="1" applyBorder="1" applyAlignment="1" applyProtection="1">
      <alignment horizontal="center" vertical="center"/>
      <protection locked="0"/>
    </xf>
    <xf numFmtId="0" fontId="48" fillId="56" borderId="0" xfId="0" applyFont="1" applyFill="1"/>
    <xf numFmtId="0" fontId="68" fillId="0" borderId="0" xfId="0" applyFont="1" applyAlignment="1">
      <alignment horizontal="center" vertical="center" wrapText="1"/>
    </xf>
    <xf numFmtId="0" fontId="86" fillId="0" borderId="0" xfId="0" applyFont="1" applyAlignment="1">
      <alignment horizontal="left" vertical="center"/>
    </xf>
    <xf numFmtId="0" fontId="86" fillId="0" borderId="0" xfId="0" applyFont="1" applyAlignment="1">
      <alignment horizontal="right" vertical="center" wrapText="1"/>
    </xf>
    <xf numFmtId="0" fontId="86" fillId="59" borderId="0" xfId="0" applyFont="1" applyFill="1" applyAlignment="1">
      <alignment horizontal="right" vertical="center" wrapText="1"/>
    </xf>
    <xf numFmtId="0" fontId="86" fillId="0" borderId="0" xfId="0" applyFont="1" applyAlignment="1">
      <alignment vertical="center"/>
    </xf>
    <xf numFmtId="3" fontId="73" fillId="62" borderId="0" xfId="0" applyNumberFormat="1" applyFont="1" applyFill="1" applyAlignment="1">
      <alignment horizontal="left"/>
    </xf>
    <xf numFmtId="3" fontId="0" fillId="0" borderId="21" xfId="0" applyNumberFormat="1" applyBorder="1" applyProtection="1">
      <protection locked="0"/>
    </xf>
    <xf numFmtId="164" fontId="44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51" fillId="0" borderId="0" xfId="0" applyFont="1" applyProtection="1">
      <protection locked="0"/>
    </xf>
    <xf numFmtId="0" fontId="0" fillId="0" borderId="0" xfId="0" applyAlignment="1">
      <alignment horizontal="left" vertical="center"/>
    </xf>
    <xf numFmtId="0" fontId="87" fillId="51" borderId="0" xfId="0" applyFont="1" applyFill="1"/>
    <xf numFmtId="166" fontId="44" fillId="56" borderId="0" xfId="0" applyNumberFormat="1" applyFont="1" applyFill="1"/>
    <xf numFmtId="3" fontId="0" fillId="54" borderId="21" xfId="83" applyNumberFormat="1" applyFont="1" applyFill="1" applyBorder="1" applyAlignment="1" applyProtection="1">
      <alignment horizontal="center" vertical="center"/>
      <protection locked="0"/>
    </xf>
    <xf numFmtId="4" fontId="44" fillId="52" borderId="0" xfId="83" applyNumberFormat="1" applyFont="1" applyFill="1" applyBorder="1" applyAlignment="1">
      <alignment horizontal="center"/>
    </xf>
    <xf numFmtId="0" fontId="48" fillId="56" borderId="0" xfId="0" applyFont="1" applyFill="1" applyAlignment="1">
      <alignment horizontal="left"/>
    </xf>
    <xf numFmtId="9" fontId="51" fillId="58" borderId="0" xfId="0" applyNumberFormat="1" applyFont="1" applyFill="1"/>
    <xf numFmtId="3" fontId="0" fillId="60" borderId="21" xfId="0" applyNumberFormat="1" applyFill="1" applyBorder="1"/>
    <xf numFmtId="0" fontId="86" fillId="52" borderId="0" xfId="0" applyFont="1" applyFill="1" applyAlignment="1">
      <alignment horizontal="right" vertical="center" wrapText="1"/>
    </xf>
    <xf numFmtId="0" fontId="44" fillId="52" borderId="0" xfId="0" applyFont="1" applyFill="1" applyAlignment="1">
      <alignment horizontal="right" wrapText="1"/>
    </xf>
    <xf numFmtId="0" fontId="44" fillId="53" borderId="0" xfId="0" applyFont="1" applyFill="1" applyAlignment="1" applyProtection="1">
      <alignment horizontal="right" wrapText="1"/>
      <protection locked="0"/>
    </xf>
    <xf numFmtId="49" fontId="44" fillId="56" borderId="0" xfId="0" applyNumberFormat="1" applyFont="1" applyFill="1" applyAlignment="1">
      <alignment horizontal="right" wrapText="1"/>
    </xf>
    <xf numFmtId="0" fontId="86" fillId="52" borderId="0" xfId="0" applyFont="1" applyFill="1" applyAlignment="1">
      <alignment horizontal="right" vertical="center"/>
    </xf>
    <xf numFmtId="0" fontId="86" fillId="0" borderId="0" xfId="0" applyFont="1" applyAlignment="1">
      <alignment horizontal="right" vertical="center"/>
    </xf>
    <xf numFmtId="0" fontId="86" fillId="58" borderId="0" xfId="0" applyFont="1" applyFill="1" applyAlignment="1">
      <alignment horizontal="right" vertical="center"/>
    </xf>
    <xf numFmtId="0" fontId="86" fillId="53" borderId="0" xfId="0" applyFont="1" applyFill="1" applyAlignment="1" applyProtection="1">
      <alignment horizontal="right" vertical="center"/>
      <protection locked="0"/>
    </xf>
    <xf numFmtId="0" fontId="86" fillId="65" borderId="0" xfId="0" applyFont="1" applyFill="1" applyAlignment="1">
      <alignment horizontal="right" vertical="center" wrapText="1"/>
    </xf>
    <xf numFmtId="168" fontId="86" fillId="56" borderId="0" xfId="0" applyNumberFormat="1" applyFont="1" applyFill="1" applyAlignment="1">
      <alignment horizontal="right" vertical="center"/>
    </xf>
    <xf numFmtId="3" fontId="88" fillId="65" borderId="0" xfId="0" applyNumberFormat="1" applyFont="1" applyFill="1" applyAlignment="1">
      <alignment horizontal="right"/>
    </xf>
    <xf numFmtId="168" fontId="88" fillId="65" borderId="0" xfId="83" applyNumberFormat="1" applyFont="1" applyFill="1" applyAlignment="1">
      <alignment horizontal="right"/>
    </xf>
    <xf numFmtId="4" fontId="0" fillId="54" borderId="21" xfId="83" applyNumberFormat="1" applyFont="1" applyFill="1" applyBorder="1" applyAlignment="1" applyProtection="1">
      <alignment horizontal="center" vertical="center"/>
      <protection locked="0"/>
    </xf>
    <xf numFmtId="183" fontId="13" fillId="0" borderId="0" xfId="0" applyNumberFormat="1" applyFont="1" applyAlignment="1">
      <alignment vertical="center"/>
    </xf>
    <xf numFmtId="9" fontId="0" fillId="0" borderId="0" xfId="0" applyNumberFormat="1"/>
    <xf numFmtId="0" fontId="1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84" fontId="1" fillId="0" borderId="0" xfId="0" applyNumberFormat="1" applyFont="1" applyAlignment="1">
      <alignment horizontal="left"/>
    </xf>
    <xf numFmtId="0" fontId="89" fillId="0" borderId="0" xfId="0" applyFont="1" applyAlignment="1">
      <alignment horizontal="right"/>
    </xf>
    <xf numFmtId="0" fontId="89" fillId="0" borderId="0" xfId="0" applyFont="1"/>
    <xf numFmtId="185" fontId="0" fillId="0" borderId="0" xfId="0" applyNumberFormat="1" applyAlignment="1">
      <alignment horizontal="left"/>
    </xf>
    <xf numFmtId="3" fontId="44" fillId="56" borderId="0" xfId="0" applyNumberFormat="1" applyFont="1" applyFill="1"/>
    <xf numFmtId="0" fontId="0" fillId="60" borderId="0" xfId="0" applyFill="1" applyAlignment="1">
      <alignment horizontal="right"/>
    </xf>
    <xf numFmtId="0" fontId="86" fillId="60" borderId="0" xfId="0" applyFont="1" applyFill="1" applyAlignment="1">
      <alignment horizontal="right"/>
    </xf>
    <xf numFmtId="1" fontId="0" fillId="60" borderId="21" xfId="0" applyNumberFormat="1" applyFill="1" applyBorder="1"/>
    <xf numFmtId="10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44" fillId="0" borderId="0" xfId="0" applyNumberFormat="1" applyFont="1"/>
    <xf numFmtId="10" fontId="0" fillId="0" borderId="0" xfId="83" applyNumberFormat="1" applyFont="1" applyFill="1"/>
    <xf numFmtId="0" fontId="0" fillId="55" borderId="0" xfId="0" applyFill="1"/>
    <xf numFmtId="0" fontId="48" fillId="55" borderId="0" xfId="0" applyFont="1" applyFill="1" applyAlignment="1">
      <alignment horizontal="left"/>
    </xf>
    <xf numFmtId="2" fontId="0" fillId="54" borderId="21" xfId="83" applyNumberFormat="1" applyFont="1" applyFill="1" applyBorder="1" applyAlignment="1" applyProtection="1">
      <alignment horizontal="center" vertical="center"/>
      <protection locked="0"/>
    </xf>
    <xf numFmtId="4" fontId="0" fillId="61" borderId="23" xfId="0" applyNumberFormat="1" applyFill="1" applyBorder="1" applyProtection="1">
      <protection locked="0"/>
    </xf>
    <xf numFmtId="167" fontId="0" fillId="61" borderId="23" xfId="0" applyNumberFormat="1" applyFill="1" applyBorder="1" applyProtection="1">
      <protection locked="0"/>
    </xf>
    <xf numFmtId="166" fontId="0" fillId="61" borderId="24" xfId="0" applyNumberFormat="1" applyFill="1" applyBorder="1" applyProtection="1">
      <protection locked="0"/>
    </xf>
    <xf numFmtId="166" fontId="0" fillId="61" borderId="29" xfId="0" applyNumberFormat="1" applyFill="1" applyBorder="1" applyProtection="1">
      <protection locked="0"/>
    </xf>
    <xf numFmtId="167" fontId="0" fillId="0" borderId="30" xfId="0" applyNumberFormat="1" applyBorder="1"/>
    <xf numFmtId="0" fontId="0" fillId="60" borderId="30" xfId="0" applyFill="1" applyBorder="1" applyAlignment="1">
      <alignment vertical="top" wrapText="1"/>
    </xf>
    <xf numFmtId="3" fontId="0" fillId="52" borderId="0" xfId="0" applyNumberFormat="1" applyFill="1"/>
    <xf numFmtId="0" fontId="51" fillId="0" borderId="0" xfId="0" applyFont="1" applyAlignment="1">
      <alignment horizontal="right"/>
    </xf>
    <xf numFmtId="167" fontId="0" fillId="60" borderId="16" xfId="0" applyNumberFormat="1" applyFill="1" applyBorder="1"/>
    <xf numFmtId="166" fontId="0" fillId="60" borderId="16" xfId="0" applyNumberFormat="1" applyFill="1" applyBorder="1"/>
    <xf numFmtId="9" fontId="0" fillId="61" borderId="16" xfId="83" applyFont="1" applyFill="1" applyBorder="1" applyProtection="1">
      <protection locked="0"/>
    </xf>
    <xf numFmtId="0" fontId="0" fillId="0" borderId="16" xfId="0" applyBorder="1"/>
    <xf numFmtId="9" fontId="0" fillId="0" borderId="16" xfId="83" applyFont="1" applyFill="1" applyBorder="1" applyAlignment="1" applyProtection="1">
      <alignment horizontal="right"/>
    </xf>
    <xf numFmtId="0" fontId="91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48" fillId="54" borderId="0" xfId="0" applyFont="1" applyFill="1" applyAlignment="1" applyProtection="1">
      <alignment horizontal="center"/>
      <protection locked="0"/>
    </xf>
    <xf numFmtId="0" fontId="51" fillId="54" borderId="0" xfId="0" applyFont="1" applyFill="1" applyAlignment="1" applyProtection="1">
      <alignment horizontal="left"/>
      <protection locked="0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 vertical="top" wrapText="1"/>
    </xf>
    <xf numFmtId="0" fontId="51" fillId="0" borderId="0" xfId="0" applyFont="1" applyAlignment="1">
      <alignment horizontal="right"/>
    </xf>
    <xf numFmtId="0" fontId="44" fillId="55" borderId="0" xfId="0" applyFont="1" applyFill="1" applyAlignment="1">
      <alignment horizontal="center"/>
    </xf>
    <xf numFmtId="0" fontId="44" fillId="52" borderId="0" xfId="0" applyFont="1" applyFill="1" applyAlignment="1">
      <alignment horizontal="center"/>
    </xf>
    <xf numFmtId="9" fontId="44" fillId="52" borderId="0" xfId="83" applyFont="1" applyFill="1" applyBorder="1" applyAlignment="1">
      <alignment horizontal="center"/>
    </xf>
    <xf numFmtId="2" fontId="44" fillId="52" borderId="0" xfId="83" applyNumberFormat="1" applyFont="1" applyFill="1" applyBorder="1" applyAlignment="1">
      <alignment horizontal="center"/>
    </xf>
    <xf numFmtId="3" fontId="48" fillId="58" borderId="0" xfId="0" applyNumberFormat="1" applyFont="1" applyFill="1" applyAlignment="1">
      <alignment horizontal="right"/>
    </xf>
    <xf numFmtId="3" fontId="90" fillId="62" borderId="0" xfId="0" applyNumberFormat="1" applyFont="1" applyFill="1" applyAlignment="1">
      <alignment horizontal="center" vertical="center" textRotation="90"/>
    </xf>
  </cellXfs>
  <cellStyles count="149">
    <cellStyle name="_Column1" xfId="1" xr:uid="{00000000-0005-0000-0000-000000000000}"/>
    <cellStyle name="_Column2" xfId="2" xr:uid="{00000000-0005-0000-0000-000001000000}"/>
    <cellStyle name="_Column3" xfId="3" xr:uid="{00000000-0005-0000-0000-000002000000}"/>
    <cellStyle name="_Column4" xfId="4" xr:uid="{00000000-0005-0000-0000-000003000000}"/>
    <cellStyle name="_Column5" xfId="5" xr:uid="{00000000-0005-0000-0000-000004000000}"/>
    <cellStyle name="_Column6" xfId="6" xr:uid="{00000000-0005-0000-0000-000005000000}"/>
    <cellStyle name="_Column7" xfId="7" xr:uid="{00000000-0005-0000-0000-000006000000}"/>
    <cellStyle name="_Data" xfId="8" xr:uid="{00000000-0005-0000-0000-000007000000}"/>
    <cellStyle name="_Data_Ertragsbewertung_Lübbecke_120803" xfId="9" xr:uid="{00000000-0005-0000-0000-000008000000}"/>
    <cellStyle name="_Data_integrierte_GuV_final_09092003" xfId="10" xr:uid="{00000000-0005-0000-0000-000009000000}"/>
    <cellStyle name="_Header" xfId="11" xr:uid="{00000000-0005-0000-0000-00000A000000}"/>
    <cellStyle name="_Row1" xfId="12" xr:uid="{00000000-0005-0000-0000-00000B000000}"/>
    <cellStyle name="_Row2" xfId="13" xr:uid="{00000000-0005-0000-0000-00000C000000}"/>
    <cellStyle name="_Row3" xfId="14" xr:uid="{00000000-0005-0000-0000-00000D000000}"/>
    <cellStyle name="_Row4" xfId="15" xr:uid="{00000000-0005-0000-0000-00000E000000}"/>
    <cellStyle name="_Row5" xfId="16" xr:uid="{00000000-0005-0000-0000-00000F000000}"/>
    <cellStyle name="_Row6" xfId="17" xr:uid="{00000000-0005-0000-0000-000010000000}"/>
    <cellStyle name="_Row7" xfId="18" xr:uid="{00000000-0005-0000-0000-000011000000}"/>
    <cellStyle name="=C:\WINNT35\SYSTEM32\COMMAND.COM" xfId="19" xr:uid="{00000000-0005-0000-0000-000012000000}"/>
    <cellStyle name="1." xfId="20" xr:uid="{00000000-0005-0000-0000-000013000000}"/>
    <cellStyle name="Accent1" xfId="21" xr:uid="{00000000-0005-0000-0000-000014000000}"/>
    <cellStyle name="Accent1 - 20%" xfId="22" xr:uid="{00000000-0005-0000-0000-000015000000}"/>
    <cellStyle name="Accent1 - 40%" xfId="23" xr:uid="{00000000-0005-0000-0000-000016000000}"/>
    <cellStyle name="Accent1 - 60%" xfId="24" xr:uid="{00000000-0005-0000-0000-000017000000}"/>
    <cellStyle name="Accent2" xfId="25" xr:uid="{00000000-0005-0000-0000-000018000000}"/>
    <cellStyle name="Accent2 - 20%" xfId="26" xr:uid="{00000000-0005-0000-0000-000019000000}"/>
    <cellStyle name="Accent2 - 40%" xfId="27" xr:uid="{00000000-0005-0000-0000-00001A000000}"/>
    <cellStyle name="Accent2 - 60%" xfId="28" xr:uid="{00000000-0005-0000-0000-00001B000000}"/>
    <cellStyle name="Accent3" xfId="29" xr:uid="{00000000-0005-0000-0000-00001C000000}"/>
    <cellStyle name="Accent3 - 20%" xfId="30" xr:uid="{00000000-0005-0000-0000-00001D000000}"/>
    <cellStyle name="Accent3 - 40%" xfId="31" xr:uid="{00000000-0005-0000-0000-00001E000000}"/>
    <cellStyle name="Accent3 - 60%" xfId="32" xr:uid="{00000000-0005-0000-0000-00001F000000}"/>
    <cellStyle name="Accent4" xfId="33" xr:uid="{00000000-0005-0000-0000-000020000000}"/>
    <cellStyle name="Accent4 - 20%" xfId="34" xr:uid="{00000000-0005-0000-0000-000021000000}"/>
    <cellStyle name="Accent4 - 40%" xfId="35" xr:uid="{00000000-0005-0000-0000-000022000000}"/>
    <cellStyle name="Accent4 - 60%" xfId="36" xr:uid="{00000000-0005-0000-0000-000023000000}"/>
    <cellStyle name="Accent5" xfId="37" xr:uid="{00000000-0005-0000-0000-000024000000}"/>
    <cellStyle name="Accent5 - 20%" xfId="38" xr:uid="{00000000-0005-0000-0000-000025000000}"/>
    <cellStyle name="Accent5 - 40%" xfId="39" xr:uid="{00000000-0005-0000-0000-000026000000}"/>
    <cellStyle name="Accent5 - 60%" xfId="40" xr:uid="{00000000-0005-0000-0000-000027000000}"/>
    <cellStyle name="Accent6" xfId="41" xr:uid="{00000000-0005-0000-0000-000028000000}"/>
    <cellStyle name="Accent6 - 20%" xfId="42" xr:uid="{00000000-0005-0000-0000-000029000000}"/>
    <cellStyle name="Accent6 - 40%" xfId="43" xr:uid="{00000000-0005-0000-0000-00002A000000}"/>
    <cellStyle name="Accent6 - 60%" xfId="44" xr:uid="{00000000-0005-0000-0000-00002B000000}"/>
    <cellStyle name="Bad" xfId="45" xr:uid="{00000000-0005-0000-0000-00002C000000}"/>
    <cellStyle name="BPA" xfId="46" xr:uid="{00000000-0005-0000-0000-00002D000000}"/>
    <cellStyle name="Calculation" xfId="47" xr:uid="{00000000-0005-0000-0000-00002E000000}"/>
    <cellStyle name="Check Cell" xfId="48" xr:uid="{00000000-0005-0000-0000-00002F000000}"/>
    <cellStyle name="Comma [0]" xfId="49" xr:uid="{00000000-0005-0000-0000-000030000000}"/>
    <cellStyle name="Comma_060627_Economic Model_Annahmen_rev.8_SB layout" xfId="50" xr:uid="{00000000-0005-0000-0000-000031000000}"/>
    <cellStyle name="Currency [0]" xfId="51" xr:uid="{00000000-0005-0000-0000-000032000000}"/>
    <cellStyle name="Currency_beteiligungen" xfId="52" xr:uid="{00000000-0005-0000-0000-000033000000}"/>
    <cellStyle name="Datum" xfId="53" xr:uid="{00000000-0005-0000-0000-000034000000}"/>
    <cellStyle name="Datum [0]" xfId="54" xr:uid="{00000000-0005-0000-0000-000035000000}"/>
    <cellStyle name="Eijngabe" xfId="55" xr:uid="{00000000-0005-0000-0000-000036000000}"/>
    <cellStyle name="Emphasis 1" xfId="56" xr:uid="{00000000-0005-0000-0000-000037000000}"/>
    <cellStyle name="Emphasis 2" xfId="57" xr:uid="{00000000-0005-0000-0000-000038000000}"/>
    <cellStyle name="Emphasis 3" xfId="58" xr:uid="{00000000-0005-0000-0000-000039000000}"/>
    <cellStyle name="Euro" xfId="59" xr:uid="{00000000-0005-0000-0000-00003A000000}"/>
    <cellStyle name="Euro 2" xfId="148" xr:uid="{00000000-0005-0000-0000-00003B000000}"/>
    <cellStyle name="Euro 3" xfId="147" xr:uid="{00000000-0005-0000-0000-00003C000000}"/>
    <cellStyle name="Fest" xfId="60" xr:uid="{00000000-0005-0000-0000-00003D000000}"/>
    <cellStyle name="Fest - Formatvorlage2" xfId="61" xr:uid="{00000000-0005-0000-0000-00003E000000}"/>
    <cellStyle name="Gelb" xfId="62" xr:uid="{00000000-0005-0000-0000-00003F000000}"/>
    <cellStyle name="Good" xfId="63" xr:uid="{00000000-0005-0000-0000-000040000000}"/>
    <cellStyle name="Gruppe" xfId="64" xr:uid="{00000000-0005-0000-0000-000041000000}"/>
    <cellStyle name="Heading 1" xfId="65" xr:uid="{00000000-0005-0000-0000-000042000000}"/>
    <cellStyle name="Heading 2" xfId="66" xr:uid="{00000000-0005-0000-0000-000043000000}"/>
    <cellStyle name="Heading 3" xfId="67" xr:uid="{00000000-0005-0000-0000-000044000000}"/>
    <cellStyle name="Heading 4" xfId="68" xr:uid="{00000000-0005-0000-0000-000045000000}"/>
    <cellStyle name="HELSIE1" xfId="69" xr:uid="{00000000-0005-0000-0000-000046000000}"/>
    <cellStyle name="Hintergrund" xfId="70" xr:uid="{00000000-0005-0000-0000-000047000000}"/>
    <cellStyle name="Input" xfId="71" xr:uid="{00000000-0005-0000-0000-000048000000}"/>
    <cellStyle name="JedenTag" xfId="72" xr:uid="{00000000-0005-0000-0000-000049000000}"/>
    <cellStyle name="Komma0 - Formatvorlage1" xfId="73" xr:uid="{00000000-0005-0000-0000-00004A000000}"/>
    <cellStyle name="Komma0 - Formatvorlage3" xfId="74" xr:uid="{00000000-0005-0000-0000-00004B000000}"/>
    <cellStyle name="Komma1 - Formatvorlage1" xfId="75" xr:uid="{00000000-0005-0000-0000-00004C000000}"/>
    <cellStyle name="Kopfzeile1" xfId="76" xr:uid="{00000000-0005-0000-0000-00004D000000}"/>
    <cellStyle name="Kopfzeile2" xfId="77" xr:uid="{00000000-0005-0000-0000-00004E000000}"/>
    <cellStyle name="Linked Cell" xfId="78" xr:uid="{00000000-0005-0000-0000-00004F000000}"/>
    <cellStyle name="Normal_Beta-WACC" xfId="79" xr:uid="{00000000-0005-0000-0000-000050000000}"/>
    <cellStyle name="Note" xfId="80" xr:uid="{00000000-0005-0000-0000-000051000000}"/>
    <cellStyle name="Output" xfId="81" xr:uid="{00000000-0005-0000-0000-000052000000}"/>
    <cellStyle name="Position" xfId="82" xr:uid="{00000000-0005-0000-0000-000053000000}"/>
    <cellStyle name="Prozent" xfId="83" builtinId="5"/>
    <cellStyle name="Prozent 2" xfId="84" xr:uid="{00000000-0005-0000-0000-000055000000}"/>
    <cellStyle name="Prozent[1]" xfId="85" xr:uid="{00000000-0005-0000-0000-000056000000}"/>
    <cellStyle name="Prozent[2]" xfId="86" xr:uid="{00000000-0005-0000-0000-000057000000}"/>
    <cellStyle name="Revision" xfId="87" xr:uid="{00000000-0005-0000-0000-000058000000}"/>
    <cellStyle name="SAPBEXaggData" xfId="88" xr:uid="{00000000-0005-0000-0000-000059000000}"/>
    <cellStyle name="SAPBEXaggDataEmph" xfId="89" xr:uid="{00000000-0005-0000-0000-00005A000000}"/>
    <cellStyle name="SAPBEXaggItem" xfId="90" xr:uid="{00000000-0005-0000-0000-00005B000000}"/>
    <cellStyle name="SAPBEXaggItemX" xfId="91" xr:uid="{00000000-0005-0000-0000-00005C000000}"/>
    <cellStyle name="SAPBEXchaText" xfId="92" xr:uid="{00000000-0005-0000-0000-00005D000000}"/>
    <cellStyle name="SAPBEXexcBad7" xfId="93" xr:uid="{00000000-0005-0000-0000-00005E000000}"/>
    <cellStyle name="SAPBEXexcBad8" xfId="94" xr:uid="{00000000-0005-0000-0000-00005F000000}"/>
    <cellStyle name="SAPBEXexcBad9" xfId="95" xr:uid="{00000000-0005-0000-0000-000060000000}"/>
    <cellStyle name="SAPBEXexcCritical4" xfId="96" xr:uid="{00000000-0005-0000-0000-000061000000}"/>
    <cellStyle name="SAPBEXexcCritical5" xfId="97" xr:uid="{00000000-0005-0000-0000-000062000000}"/>
    <cellStyle name="SAPBEXexcCritical6" xfId="98" xr:uid="{00000000-0005-0000-0000-000063000000}"/>
    <cellStyle name="SAPBEXexcGood1" xfId="99" xr:uid="{00000000-0005-0000-0000-000064000000}"/>
    <cellStyle name="SAPBEXexcGood2" xfId="100" xr:uid="{00000000-0005-0000-0000-000065000000}"/>
    <cellStyle name="SAPBEXexcGood3" xfId="101" xr:uid="{00000000-0005-0000-0000-000066000000}"/>
    <cellStyle name="SAPBEXfilterDrill" xfId="102" xr:uid="{00000000-0005-0000-0000-000067000000}"/>
    <cellStyle name="SAPBEXfilterItem" xfId="103" xr:uid="{00000000-0005-0000-0000-000068000000}"/>
    <cellStyle name="SAPBEXfilterText" xfId="104" xr:uid="{00000000-0005-0000-0000-000069000000}"/>
    <cellStyle name="SAPBEXformats" xfId="105" xr:uid="{00000000-0005-0000-0000-00006A000000}"/>
    <cellStyle name="SAPBEXheaderItem" xfId="106" xr:uid="{00000000-0005-0000-0000-00006B000000}"/>
    <cellStyle name="SAPBEXheaderText" xfId="107" xr:uid="{00000000-0005-0000-0000-00006C000000}"/>
    <cellStyle name="SAPBEXHLevel0" xfId="108" xr:uid="{00000000-0005-0000-0000-00006D000000}"/>
    <cellStyle name="SAPBEXHLevel0X" xfId="109" xr:uid="{00000000-0005-0000-0000-00006E000000}"/>
    <cellStyle name="SAPBEXHLevel1" xfId="110" xr:uid="{00000000-0005-0000-0000-00006F000000}"/>
    <cellStyle name="SAPBEXHLevel1X" xfId="111" xr:uid="{00000000-0005-0000-0000-000070000000}"/>
    <cellStyle name="SAPBEXHLevel2" xfId="112" xr:uid="{00000000-0005-0000-0000-000071000000}"/>
    <cellStyle name="SAPBEXHLevel2X" xfId="113" xr:uid="{00000000-0005-0000-0000-000072000000}"/>
    <cellStyle name="SAPBEXHLevel3" xfId="114" xr:uid="{00000000-0005-0000-0000-000073000000}"/>
    <cellStyle name="SAPBEXHLevel3X" xfId="115" xr:uid="{00000000-0005-0000-0000-000074000000}"/>
    <cellStyle name="SAPBEXinputData" xfId="116" xr:uid="{00000000-0005-0000-0000-000075000000}"/>
    <cellStyle name="SAPBEXItemHeader" xfId="117" xr:uid="{00000000-0005-0000-0000-000076000000}"/>
    <cellStyle name="SAPBEXresData" xfId="118" xr:uid="{00000000-0005-0000-0000-000077000000}"/>
    <cellStyle name="SAPBEXresDataEmph" xfId="119" xr:uid="{00000000-0005-0000-0000-000078000000}"/>
    <cellStyle name="SAPBEXresItem" xfId="120" xr:uid="{00000000-0005-0000-0000-000079000000}"/>
    <cellStyle name="SAPBEXresItemX" xfId="121" xr:uid="{00000000-0005-0000-0000-00007A000000}"/>
    <cellStyle name="SAPBEXstdData" xfId="122" xr:uid="{00000000-0005-0000-0000-00007B000000}"/>
    <cellStyle name="SAPBEXstdDataEmph" xfId="123" xr:uid="{00000000-0005-0000-0000-00007C000000}"/>
    <cellStyle name="SAPBEXstdItem" xfId="124" xr:uid="{00000000-0005-0000-0000-00007D000000}"/>
    <cellStyle name="SAPBEXstdItemX" xfId="125" xr:uid="{00000000-0005-0000-0000-00007E000000}"/>
    <cellStyle name="SAPBEXtitle" xfId="126" xr:uid="{00000000-0005-0000-0000-00007F000000}"/>
    <cellStyle name="SAPBEXunassignedItem" xfId="127" xr:uid="{00000000-0005-0000-0000-000080000000}"/>
    <cellStyle name="SAPBEXundefined" xfId="128" xr:uid="{00000000-0005-0000-0000-000081000000}"/>
    <cellStyle name="Schattiert" xfId="129" xr:uid="{00000000-0005-0000-0000-000082000000}"/>
    <cellStyle name="Schätzwert" xfId="130" xr:uid="{00000000-0005-0000-0000-000083000000}"/>
    <cellStyle name="Sheet Title" xfId="131" xr:uid="{00000000-0005-0000-0000-000084000000}"/>
    <cellStyle name="Standard" xfId="0" builtinId="0"/>
    <cellStyle name="Standard 2" xfId="132" xr:uid="{00000000-0005-0000-0000-000086000000}"/>
    <cellStyle name="Standard 3" xfId="133" xr:uid="{00000000-0005-0000-0000-000087000000}"/>
    <cellStyle name="Standard 4" xfId="134" xr:uid="{00000000-0005-0000-0000-000088000000}"/>
    <cellStyle name="Summe" xfId="135" xr:uid="{00000000-0005-0000-0000-000089000000}"/>
    <cellStyle name="Summe 2" xfId="136" xr:uid="{00000000-0005-0000-0000-00008A000000}"/>
    <cellStyle name="Summe 3" xfId="137" xr:uid="{00000000-0005-0000-0000-00008B000000}"/>
    <cellStyle name="Total" xfId="138" xr:uid="{00000000-0005-0000-0000-00008C000000}"/>
    <cellStyle name="Undefiniert" xfId="139" xr:uid="{00000000-0005-0000-0000-00008D000000}"/>
    <cellStyle name="Unterlieferant" xfId="140" xr:uid="{00000000-0005-0000-0000-00008E000000}"/>
    <cellStyle name="verborgen" xfId="141" xr:uid="{00000000-0005-0000-0000-00008F000000}"/>
    <cellStyle name="W_hrung" xfId="142" xr:uid="{00000000-0005-0000-0000-000090000000}"/>
    <cellStyle name="W_hrung [0]" xfId="143" xr:uid="{00000000-0005-0000-0000-000091000000}"/>
    <cellStyle name="W„hrung" xfId="144" xr:uid="{00000000-0005-0000-0000-000092000000}"/>
    <cellStyle name="Whrung" xfId="145" xr:uid="{00000000-0005-0000-0000-000093000000}"/>
    <cellStyle name="Warning Text" xfId="146" xr:uid="{00000000-0005-0000-0000-000094000000}"/>
  </cellStyles>
  <dxfs count="3"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Entwicklung der Wärmeabnahme einschließlich Netzverluste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Nebenrechnungen!$B$16:$B$35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</c:numCache>
            </c:numRef>
          </c:cat>
          <c:val>
            <c:numRef>
              <c:f>Nebenrechnungen!$G$16:$G$35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F-492C-BD75-FEA7E4F94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8816112"/>
        <c:axId val="1488819856"/>
      </c:lineChart>
      <c:catAx>
        <c:axId val="1488816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88819856"/>
        <c:crosses val="autoZero"/>
        <c:auto val="1"/>
        <c:lblAlgn val="ctr"/>
        <c:lblOffset val="100"/>
        <c:noMultiLvlLbl val="0"/>
      </c:catAx>
      <c:valAx>
        <c:axId val="148881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[MWh/a]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8881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0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16</xdr:row>
      <xdr:rowOff>57150</xdr:rowOff>
    </xdr:from>
    <xdr:to>
      <xdr:col>10</xdr:col>
      <xdr:colOff>971550</xdr:colOff>
      <xdr:row>29</xdr:row>
      <xdr:rowOff>133349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20"/>
  <sheetViews>
    <sheetView showGridLines="0" tabSelected="1" workbookViewId="0">
      <selection activeCell="H13" sqref="H13:I13"/>
    </sheetView>
  </sheetViews>
  <sheetFormatPr baseColWidth="10" defaultColWidth="11.453125" defaultRowHeight="14.5"/>
  <cols>
    <col min="1" max="1" width="4.26953125" customWidth="1"/>
    <col min="2" max="3" width="10.7265625" customWidth="1"/>
    <col min="4" max="4" width="1.453125" customWidth="1"/>
    <col min="5" max="11" width="17.26953125" customWidth="1"/>
    <col min="12" max="12" width="1.54296875" customWidth="1"/>
    <col min="13" max="13" width="50.81640625" customWidth="1"/>
    <col min="14" max="14" width="12.26953125" customWidth="1"/>
    <col min="15" max="15" width="15.7265625" hidden="1" customWidth="1"/>
    <col min="16" max="16" width="15.81640625" hidden="1" customWidth="1"/>
    <col min="17" max="17" width="11.453125" hidden="1" customWidth="1"/>
    <col min="18" max="18" width="15.1796875" hidden="1" customWidth="1"/>
    <col min="19" max="19" width="14.54296875" hidden="1" customWidth="1"/>
    <col min="20" max="24" width="11.453125" hidden="1" customWidth="1"/>
  </cols>
  <sheetData>
    <row r="1" spans="2:33" ht="14.25" customHeight="1">
      <c r="O1" s="243" t="s">
        <v>286</v>
      </c>
      <c r="P1" s="140"/>
      <c r="Q1" s="140"/>
      <c r="R1" s="140"/>
      <c r="S1" s="140"/>
      <c r="T1" s="140"/>
      <c r="U1" s="140"/>
      <c r="V1" s="140"/>
      <c r="W1" s="140"/>
      <c r="X1" s="140"/>
    </row>
    <row r="2" spans="2:33" ht="31">
      <c r="B2" s="96" t="s">
        <v>295</v>
      </c>
      <c r="G2" s="96"/>
      <c r="H2" s="96"/>
      <c r="L2" s="12"/>
      <c r="M2" s="96" t="s">
        <v>154</v>
      </c>
      <c r="O2" s="96" t="s">
        <v>106</v>
      </c>
    </row>
    <row r="3" spans="2:33">
      <c r="G3" s="1"/>
      <c r="H3" s="1"/>
      <c r="M3" s="97" t="s">
        <v>155</v>
      </c>
      <c r="N3" s="1"/>
      <c r="O3" s="1"/>
      <c r="S3" s="12"/>
    </row>
    <row r="4" spans="2:33">
      <c r="K4" s="1"/>
      <c r="L4" s="1"/>
    </row>
    <row r="5" spans="2:33" ht="21">
      <c r="B5" s="98" t="s">
        <v>153</v>
      </c>
      <c r="C5" s="99"/>
      <c r="D5" s="99"/>
      <c r="E5" s="99"/>
      <c r="F5" s="99"/>
      <c r="G5" s="99"/>
      <c r="H5" s="99"/>
      <c r="I5" s="99"/>
      <c r="J5" s="99"/>
      <c r="K5" s="99"/>
      <c r="L5" s="100"/>
      <c r="M5" s="98"/>
      <c r="N5" s="100"/>
      <c r="AG5" s="25"/>
    </row>
    <row r="6" spans="2:33" ht="15" customHeight="1">
      <c r="K6" s="1"/>
      <c r="L6" s="1"/>
      <c r="M6" s="300" t="s">
        <v>156</v>
      </c>
      <c r="O6" s="1"/>
    </row>
    <row r="7" spans="2:33" ht="18.75" customHeight="1">
      <c r="B7" t="s">
        <v>152</v>
      </c>
      <c r="H7" s="298" t="s">
        <v>117</v>
      </c>
      <c r="I7" s="298"/>
      <c r="M7" s="300"/>
      <c r="O7" s="1" t="s">
        <v>119</v>
      </c>
      <c r="Q7" s="1"/>
      <c r="S7" s="1"/>
      <c r="U7" s="1"/>
    </row>
    <row r="8" spans="2:33">
      <c r="K8" s="1"/>
      <c r="L8" s="1"/>
      <c r="M8" s="300"/>
    </row>
    <row r="9" spans="2:33">
      <c r="O9" t="s">
        <v>117</v>
      </c>
    </row>
    <row r="10" spans="2:33" ht="31">
      <c r="B10" s="24" t="s">
        <v>220</v>
      </c>
      <c r="H10" s="299"/>
      <c r="I10" s="299"/>
      <c r="J10" s="299"/>
      <c r="O10" t="s">
        <v>103</v>
      </c>
    </row>
    <row r="11" spans="2:33">
      <c r="O11" t="s">
        <v>102</v>
      </c>
    </row>
    <row r="12" spans="2:33">
      <c r="O12" t="s">
        <v>104</v>
      </c>
    </row>
    <row r="13" spans="2:33" ht="18.5">
      <c r="B13" t="s">
        <v>258</v>
      </c>
      <c r="H13" s="298"/>
      <c r="I13" s="298"/>
    </row>
    <row r="18" spans="2:13" ht="21">
      <c r="B18" s="98" t="s">
        <v>320</v>
      </c>
      <c r="C18" s="99"/>
      <c r="D18" s="99"/>
      <c r="E18" s="99"/>
      <c r="F18" s="99"/>
      <c r="G18" s="99"/>
      <c r="H18" s="99"/>
      <c r="I18" s="99"/>
      <c r="J18" s="99"/>
      <c r="K18" s="99"/>
      <c r="L18" s="100"/>
      <c r="M18" s="98"/>
    </row>
    <row r="20" spans="2:13">
      <c r="B20" s="118" t="s">
        <v>321</v>
      </c>
    </row>
  </sheetData>
  <sheetProtection algorithmName="SHA-512" hashValue="fKdYXtAqq53sTnEVfSaFnxIkHKyHKD76er2orf5RS9/8Bae40rWwEbnO7fppVN2MPbSNOg9QTgN09cn8mhZ+OQ==" saltValue="z0Xdtk3ozKZlgQeDOO6Deg==" spinCount="100000" sheet="1" selectLockedCells="1"/>
  <mergeCells count="4">
    <mergeCell ref="H13:I13"/>
    <mergeCell ref="H10:J10"/>
    <mergeCell ref="M6:M8"/>
    <mergeCell ref="H7:I7"/>
  </mergeCells>
  <dataValidations count="1">
    <dataValidation type="list" allowBlank="1" showInputMessage="1" showErrorMessage="1" sqref="H7:I7" xr:uid="{00000000-0002-0000-0000-000000000000}">
      <formula1>$O$9:$O$12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/>
  <dimension ref="A1:C92"/>
  <sheetViews>
    <sheetView workbookViewId="0">
      <selection activeCell="D25" sqref="D25"/>
    </sheetView>
  </sheetViews>
  <sheetFormatPr baseColWidth="10" defaultRowHeight="14.5"/>
  <cols>
    <col min="1" max="1" width="105.7265625" customWidth="1"/>
  </cols>
  <sheetData>
    <row r="1" spans="1:3" ht="28.5">
      <c r="A1" s="42" t="s">
        <v>228</v>
      </c>
    </row>
    <row r="2" spans="1:3" ht="28.5">
      <c r="A2" s="42" t="s">
        <v>229</v>
      </c>
    </row>
    <row r="3" spans="1:3" ht="28.5">
      <c r="A3" s="156" t="s">
        <v>317</v>
      </c>
      <c r="C3" s="42"/>
    </row>
    <row r="4" spans="1:3">
      <c r="A4" t="s">
        <v>328</v>
      </c>
    </row>
    <row r="7" spans="1:3">
      <c r="A7" s="1" t="s">
        <v>53</v>
      </c>
      <c r="C7" s="1"/>
    </row>
    <row r="8" spans="1:3">
      <c r="A8" t="s">
        <v>54</v>
      </c>
    </row>
    <row r="9" spans="1:3">
      <c r="A9" t="s">
        <v>55</v>
      </c>
    </row>
    <row r="10" spans="1:3">
      <c r="A10" t="s">
        <v>171</v>
      </c>
    </row>
    <row r="12" spans="1:3">
      <c r="A12" t="s">
        <v>301</v>
      </c>
    </row>
    <row r="13" spans="1:3">
      <c r="A13" t="s">
        <v>302</v>
      </c>
    </row>
    <row r="15" spans="1:3">
      <c r="A15" t="s">
        <v>224</v>
      </c>
    </row>
    <row r="18" spans="1:1" ht="28.5">
      <c r="A18" s="42" t="s">
        <v>184</v>
      </c>
    </row>
    <row r="20" spans="1:1">
      <c r="A20" s="1" t="s">
        <v>186</v>
      </c>
    </row>
    <row r="21" spans="1:1">
      <c r="A21" t="s">
        <v>191</v>
      </c>
    </row>
    <row r="23" spans="1:1">
      <c r="A23" s="1" t="s">
        <v>185</v>
      </c>
    </row>
    <row r="24" spans="1:1">
      <c r="A24" t="s">
        <v>298</v>
      </c>
    </row>
    <row r="27" spans="1:1" ht="26">
      <c r="A27" s="45" t="s">
        <v>56</v>
      </c>
    </row>
    <row r="28" spans="1:1" ht="26">
      <c r="A28" s="45"/>
    </row>
    <row r="29" spans="1:1">
      <c r="A29" s="1" t="s">
        <v>325</v>
      </c>
    </row>
    <row r="30" spans="1:1">
      <c r="A30" t="s">
        <v>326</v>
      </c>
    </row>
    <row r="31" spans="1:1">
      <c r="A31" t="s">
        <v>327</v>
      </c>
    </row>
    <row r="32" spans="1:1" ht="26">
      <c r="A32" s="45"/>
    </row>
    <row r="33" spans="1:1">
      <c r="A33" s="1" t="s">
        <v>318</v>
      </c>
    </row>
    <row r="34" spans="1:1">
      <c r="A34" t="s">
        <v>319</v>
      </c>
    </row>
    <row r="35" spans="1:1" ht="26">
      <c r="A35" s="45"/>
    </row>
    <row r="36" spans="1:1">
      <c r="A36" s="1" t="s">
        <v>299</v>
      </c>
    </row>
    <row r="37" spans="1:1">
      <c r="A37" t="s">
        <v>300</v>
      </c>
    </row>
    <row r="38" spans="1:1">
      <c r="A38" t="s">
        <v>308</v>
      </c>
    </row>
    <row r="40" spans="1:1">
      <c r="A40" s="1" t="s">
        <v>293</v>
      </c>
    </row>
    <row r="41" spans="1:1">
      <c r="A41" t="s">
        <v>294</v>
      </c>
    </row>
    <row r="44" spans="1:1">
      <c r="A44" s="1" t="s">
        <v>231</v>
      </c>
    </row>
    <row r="45" spans="1:1">
      <c r="A45" t="s">
        <v>249</v>
      </c>
    </row>
    <row r="46" spans="1:1">
      <c r="A46" t="s">
        <v>232</v>
      </c>
    </row>
    <row r="48" spans="1:1">
      <c r="A48" s="1" t="s">
        <v>219</v>
      </c>
    </row>
    <row r="49" spans="1:1">
      <c r="A49" t="s">
        <v>223</v>
      </c>
    </row>
    <row r="50" spans="1:1">
      <c r="A50" t="s">
        <v>221</v>
      </c>
    </row>
    <row r="52" spans="1:1">
      <c r="A52" s="1" t="s">
        <v>216</v>
      </c>
    </row>
    <row r="53" spans="1:1">
      <c r="A53" t="s">
        <v>205</v>
      </c>
    </row>
    <row r="54" spans="1:1">
      <c r="A54" t="s">
        <v>213</v>
      </c>
    </row>
    <row r="55" spans="1:1">
      <c r="A55" t="s">
        <v>217</v>
      </c>
    </row>
    <row r="56" spans="1:1">
      <c r="A56" t="s">
        <v>188</v>
      </c>
    </row>
    <row r="58" spans="1:1">
      <c r="A58" s="1" t="s">
        <v>187</v>
      </c>
    </row>
    <row r="59" spans="1:1">
      <c r="A59" t="s">
        <v>190</v>
      </c>
    </row>
    <row r="60" spans="1:1">
      <c r="A60" t="s">
        <v>188</v>
      </c>
    </row>
    <row r="62" spans="1:1">
      <c r="A62" s="1" t="s">
        <v>101</v>
      </c>
    </row>
    <row r="63" spans="1:1">
      <c r="A63" t="s">
        <v>166</v>
      </c>
    </row>
    <row r="64" spans="1:1">
      <c r="A64" t="s">
        <v>167</v>
      </c>
    </row>
    <row r="65" spans="1:1">
      <c r="A65" t="s">
        <v>150</v>
      </c>
    </row>
    <row r="66" spans="1:1">
      <c r="A66" t="s">
        <v>146</v>
      </c>
    </row>
    <row r="68" spans="1:1">
      <c r="A68" s="1" t="s">
        <v>81</v>
      </c>
    </row>
    <row r="69" spans="1:1">
      <c r="A69" t="s">
        <v>98</v>
      </c>
    </row>
    <row r="70" spans="1:1">
      <c r="A70" t="s">
        <v>99</v>
      </c>
    </row>
    <row r="71" spans="1:1">
      <c r="A71" t="s">
        <v>82</v>
      </c>
    </row>
    <row r="72" spans="1:1">
      <c r="A72" t="s">
        <v>89</v>
      </c>
    </row>
    <row r="73" spans="1:1">
      <c r="A73" t="s">
        <v>90</v>
      </c>
    </row>
    <row r="75" spans="1:1">
      <c r="A75" s="1" t="s">
        <v>69</v>
      </c>
    </row>
    <row r="76" spans="1:1">
      <c r="A76" t="s">
        <v>70</v>
      </c>
    </row>
    <row r="77" spans="1:1">
      <c r="A77" t="s">
        <v>79</v>
      </c>
    </row>
    <row r="78" spans="1:1">
      <c r="A78" t="s">
        <v>71</v>
      </c>
    </row>
    <row r="79" spans="1:1">
      <c r="A79" s="54" t="s">
        <v>95</v>
      </c>
    </row>
    <row r="80" spans="1:1">
      <c r="A80" s="54" t="s">
        <v>96</v>
      </c>
    </row>
    <row r="81" spans="1:1">
      <c r="A81" t="s">
        <v>80</v>
      </c>
    </row>
    <row r="84" spans="1:1">
      <c r="A84" s="1" t="s">
        <v>58</v>
      </c>
    </row>
    <row r="85" spans="1:1">
      <c r="A85" t="s">
        <v>57</v>
      </c>
    </row>
    <row r="86" spans="1:1">
      <c r="A86" t="s">
        <v>59</v>
      </c>
    </row>
    <row r="87" spans="1:1">
      <c r="A87" t="s">
        <v>61</v>
      </c>
    </row>
    <row r="88" spans="1:1">
      <c r="A88" t="s">
        <v>62</v>
      </c>
    </row>
    <row r="89" spans="1:1">
      <c r="A89" t="s">
        <v>68</v>
      </c>
    </row>
    <row r="90" spans="1:1">
      <c r="A90" t="s">
        <v>65</v>
      </c>
    </row>
    <row r="91" spans="1:1">
      <c r="A91" t="s">
        <v>66</v>
      </c>
    </row>
    <row r="92" spans="1:1">
      <c r="A92" t="s">
        <v>63</v>
      </c>
    </row>
  </sheetData>
  <sheetProtection algorithmName="SHA-512" hashValue="eSUwP3ng/woCoPJbhbhEU+4/CDlGo0xzfjYDWMjntrDlWUTxdVqC0juNDNkNqsmbpQj/Cwx9Zp+Pb1zBTuJ1WQ==" saltValue="dWePu7saGp/VL1ghvGZ4H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B1:AJ58"/>
  <sheetViews>
    <sheetView showGridLines="0" workbookViewId="0">
      <pane ySplit="5" topLeftCell="A44" activePane="bottomLeft" state="frozen"/>
      <selection pane="bottomLeft" activeCell="G56" sqref="G56"/>
    </sheetView>
  </sheetViews>
  <sheetFormatPr baseColWidth="10" defaultColWidth="11.453125" defaultRowHeight="14.5"/>
  <cols>
    <col min="1" max="1" width="4.26953125" customWidth="1"/>
    <col min="2" max="2" width="10.7265625" customWidth="1"/>
    <col min="3" max="3" width="12.26953125" customWidth="1"/>
    <col min="4" max="4" width="1.453125" customWidth="1"/>
    <col min="5" max="11" width="17.26953125" customWidth="1"/>
    <col min="12" max="12" width="1.54296875" customWidth="1"/>
    <col min="13" max="13" width="50.81640625" customWidth="1"/>
    <col min="14" max="14" width="12.26953125" customWidth="1"/>
    <col min="15" max="15" width="15.7265625" hidden="1" customWidth="1"/>
    <col min="16" max="16" width="15.81640625" hidden="1" customWidth="1"/>
    <col min="17" max="17" width="11.453125" hidden="1" customWidth="1"/>
    <col min="18" max="18" width="15.1796875" hidden="1" customWidth="1"/>
    <col min="19" max="19" width="14.54296875" hidden="1" customWidth="1"/>
    <col min="20" max="22" width="11.453125" hidden="1" customWidth="1"/>
    <col min="23" max="24" width="11.453125" customWidth="1"/>
  </cols>
  <sheetData>
    <row r="1" spans="2:36" ht="14.25" customHeight="1">
      <c r="O1" s="243" t="s">
        <v>286</v>
      </c>
      <c r="P1" s="140"/>
      <c r="Q1" s="140"/>
      <c r="R1" s="140"/>
      <c r="S1" s="140"/>
      <c r="T1" s="140"/>
      <c r="U1" s="140"/>
      <c r="V1" s="140"/>
    </row>
    <row r="2" spans="2:36" ht="31">
      <c r="B2" s="96" t="s">
        <v>322</v>
      </c>
      <c r="G2" s="96"/>
      <c r="H2" s="96"/>
      <c r="J2" s="241"/>
      <c r="K2" s="290" t="str">
        <f>IF(Einstieg!H10="","",Einstieg!H10)</f>
        <v/>
      </c>
      <c r="L2" s="12"/>
      <c r="M2" s="96" t="s">
        <v>154</v>
      </c>
      <c r="O2" s="96" t="s">
        <v>106</v>
      </c>
    </row>
    <row r="3" spans="2:36">
      <c r="B3" t="s">
        <v>118</v>
      </c>
      <c r="G3" s="1"/>
      <c r="H3" s="1"/>
      <c r="K3" s="11" t="s">
        <v>220</v>
      </c>
      <c r="M3" s="97" t="s">
        <v>155</v>
      </c>
      <c r="N3" s="1"/>
      <c r="O3" s="1"/>
      <c r="S3" s="12"/>
    </row>
    <row r="4" spans="2:36" ht="5" customHeight="1">
      <c r="G4" s="1"/>
      <c r="H4" s="1"/>
      <c r="K4" s="11"/>
      <c r="M4" s="1"/>
      <c r="N4" s="1"/>
      <c r="O4" s="1"/>
      <c r="S4" s="12"/>
    </row>
    <row r="5" spans="2:36" ht="5" customHeight="1">
      <c r="B5" s="98"/>
      <c r="C5" s="102"/>
      <c r="D5" s="102"/>
      <c r="E5" s="102"/>
      <c r="F5" s="102"/>
      <c r="G5" s="102"/>
      <c r="H5" s="102"/>
      <c r="I5" s="102"/>
      <c r="J5" s="102"/>
      <c r="K5" s="102"/>
      <c r="L5" s="103"/>
      <c r="M5" s="102"/>
    </row>
    <row r="6" spans="2:36" s="101" customFormat="1" ht="21">
      <c r="B6" s="98" t="s">
        <v>256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2"/>
      <c r="N6" s="103"/>
    </row>
    <row r="7" spans="2:36" s="101" customFormat="1" ht="7.5" customHeight="1">
      <c r="B7" s="104"/>
      <c r="G7" s="103"/>
      <c r="H7" s="103"/>
      <c r="I7" s="103"/>
      <c r="J7" s="103"/>
      <c r="K7" s="103"/>
      <c r="L7" s="103"/>
      <c r="M7" s="103"/>
      <c r="N7" s="103"/>
    </row>
    <row r="8" spans="2:36" ht="15" customHeight="1">
      <c r="G8" t="s">
        <v>254</v>
      </c>
      <c r="H8" t="s">
        <v>254</v>
      </c>
      <c r="O8" s="1" t="s">
        <v>91</v>
      </c>
      <c r="Q8" s="1" t="s">
        <v>16</v>
      </c>
      <c r="S8" s="1" t="s">
        <v>105</v>
      </c>
      <c r="V8" s="103" t="s">
        <v>124</v>
      </c>
      <c r="AG8" s="1"/>
      <c r="AJ8" s="1"/>
    </row>
    <row r="9" spans="2:36" ht="15" customHeight="1">
      <c r="F9" s="105" t="s">
        <v>94</v>
      </c>
      <c r="G9" s="240" t="s">
        <v>130</v>
      </c>
      <c r="H9" s="240" t="s">
        <v>131</v>
      </c>
      <c r="M9" s="301" t="s">
        <v>157</v>
      </c>
      <c r="O9" t="s">
        <v>125</v>
      </c>
      <c r="Q9" t="s">
        <v>182</v>
      </c>
      <c r="S9" t="s">
        <v>117</v>
      </c>
      <c r="V9" s="101"/>
      <c r="AG9" s="1"/>
      <c r="AJ9" s="1"/>
    </row>
    <row r="10" spans="2:36" ht="3.65" customHeight="1">
      <c r="F10" s="105"/>
      <c r="G10" s="240"/>
      <c r="H10" s="240"/>
      <c r="M10" s="301"/>
      <c r="O10" t="s">
        <v>126</v>
      </c>
      <c r="Q10" t="s">
        <v>126</v>
      </c>
      <c r="R10" s="101"/>
      <c r="S10" t="s">
        <v>109</v>
      </c>
      <c r="V10" s="101" t="s">
        <v>263</v>
      </c>
      <c r="AG10" s="1"/>
      <c r="AJ10" s="1"/>
    </row>
    <row r="11" spans="2:36" ht="17.149999999999999" customHeight="1">
      <c r="B11" s="23" t="s">
        <v>74</v>
      </c>
      <c r="F11" s="122" t="s">
        <v>117</v>
      </c>
      <c r="G11" s="122" t="s">
        <v>117</v>
      </c>
      <c r="H11" s="122" t="s">
        <v>117</v>
      </c>
      <c r="M11" s="301"/>
      <c r="R11" s="101"/>
      <c r="S11" t="s">
        <v>107</v>
      </c>
      <c r="V11" s="101" t="s">
        <v>264</v>
      </c>
      <c r="AG11" s="1"/>
      <c r="AJ11" s="1"/>
    </row>
    <row r="12" spans="2:36" ht="2.5" customHeight="1">
      <c r="R12" s="1"/>
      <c r="S12" t="s">
        <v>287</v>
      </c>
      <c r="V12" s="101"/>
      <c r="AG12" s="1"/>
      <c r="AJ12" s="1"/>
    </row>
    <row r="13" spans="2:36" ht="17.149999999999999" customHeight="1">
      <c r="B13" s="24" t="s">
        <v>218</v>
      </c>
      <c r="E13" s="10"/>
      <c r="F13" s="53"/>
      <c r="G13" s="53"/>
      <c r="H13" s="124"/>
      <c r="M13" s="301" t="s">
        <v>315</v>
      </c>
      <c r="R13" s="1"/>
      <c r="S13" t="s">
        <v>108</v>
      </c>
      <c r="V13" s="101"/>
      <c r="AG13" s="1"/>
      <c r="AJ13" s="1"/>
    </row>
    <row r="14" spans="2:36" ht="17.149999999999999" customHeight="1">
      <c r="B14" s="24" t="s">
        <v>199</v>
      </c>
      <c r="E14" s="10"/>
      <c r="F14" s="60"/>
      <c r="G14" s="60"/>
      <c r="H14" s="125"/>
      <c r="M14" s="301"/>
      <c r="O14" s="1"/>
      <c r="P14" s="1"/>
      <c r="Q14" s="1"/>
      <c r="R14" s="1"/>
      <c r="S14" t="s">
        <v>110</v>
      </c>
      <c r="AG14" s="1"/>
      <c r="AJ14" s="1"/>
    </row>
    <row r="15" spans="2:36" ht="19.5" customHeight="1">
      <c r="B15" s="1" t="s">
        <v>269</v>
      </c>
      <c r="E15" s="10"/>
      <c r="M15" s="301"/>
      <c r="O15" s="1"/>
      <c r="P15" s="1"/>
      <c r="Q15" s="1"/>
      <c r="R15" s="1"/>
      <c r="S15" t="s">
        <v>111</v>
      </c>
      <c r="AG15" s="1"/>
      <c r="AJ15" s="1"/>
    </row>
    <row r="16" spans="2:36" ht="17.149999999999999" customHeight="1">
      <c r="B16" s="119" t="s">
        <v>30</v>
      </c>
      <c r="C16" s="120">
        <f>Einstieg!H13</f>
        <v>0</v>
      </c>
      <c r="E16" s="10"/>
      <c r="F16" s="59">
        <f>IF(H$11='NR Versteckt'!$A$7,IF(G$11='NR Versteckt'!$A$7,1,1-'Eingangsdaten Erzeuger'!G16),1-'Eingangsdaten Erzeuger'!G16-'Eingangsdaten Erzeuger'!H16)</f>
        <v>1</v>
      </c>
      <c r="G16" s="53"/>
      <c r="H16" s="124"/>
      <c r="O16" s="1"/>
      <c r="P16" s="1"/>
      <c r="Q16" s="1"/>
      <c r="R16" s="1"/>
      <c r="S16" t="s">
        <v>113</v>
      </c>
      <c r="AG16" s="1"/>
      <c r="AJ16" s="1"/>
    </row>
    <row r="17" spans="2:36" ht="17.149999999999999" customHeight="1">
      <c r="B17" s="119" t="s">
        <v>31</v>
      </c>
      <c r="C17" s="120">
        <f>C16+1</f>
        <v>1</v>
      </c>
      <c r="E17" s="10"/>
      <c r="F17" s="59">
        <f>IF(H$11='NR Versteckt'!$A$7,IF(G$11='NR Versteckt'!$A$7,1,1-'Eingangsdaten Erzeuger'!G17),1-'Eingangsdaten Erzeuger'!G17-'Eingangsdaten Erzeuger'!H17)</f>
        <v>1</v>
      </c>
      <c r="G17" s="53"/>
      <c r="H17" s="124"/>
      <c r="O17" s="1"/>
      <c r="P17" s="1"/>
      <c r="Q17" s="1"/>
      <c r="R17" s="1"/>
      <c r="S17" t="s">
        <v>192</v>
      </c>
      <c r="AG17" s="1"/>
      <c r="AJ17" s="1"/>
    </row>
    <row r="18" spans="2:36" ht="17.149999999999999" customHeight="1">
      <c r="B18" s="119" t="s">
        <v>32</v>
      </c>
      <c r="C18" s="120">
        <f t="shared" ref="C18:C35" si="0">C17+1</f>
        <v>2</v>
      </c>
      <c r="E18" s="10"/>
      <c r="F18" s="59">
        <f>IF(H$11='NR Versteckt'!$A$7,IF(G$11='NR Versteckt'!$A$7,1,1-'Eingangsdaten Erzeuger'!G18),1-'Eingangsdaten Erzeuger'!G18-'Eingangsdaten Erzeuger'!H18)</f>
        <v>1</v>
      </c>
      <c r="G18" s="53"/>
      <c r="H18" s="124"/>
      <c r="O18" s="1"/>
      <c r="P18" s="1"/>
      <c r="Q18" s="1"/>
      <c r="R18" s="1"/>
      <c r="S18" t="s">
        <v>112</v>
      </c>
      <c r="AG18" s="1"/>
      <c r="AJ18" s="1"/>
    </row>
    <row r="19" spans="2:36" ht="17.149999999999999" customHeight="1">
      <c r="B19" s="119" t="s">
        <v>33</v>
      </c>
      <c r="C19" s="120">
        <f t="shared" si="0"/>
        <v>3</v>
      </c>
      <c r="E19" s="10"/>
      <c r="F19" s="59">
        <f>IF(H$11='NR Versteckt'!$A$7,IF(G$11='NR Versteckt'!$A$7,1,1-'Eingangsdaten Erzeuger'!G19),1-'Eingangsdaten Erzeuger'!G19-'Eingangsdaten Erzeuger'!H19)</f>
        <v>1</v>
      </c>
      <c r="G19" s="53"/>
      <c r="H19" s="124"/>
      <c r="S19" t="s">
        <v>114</v>
      </c>
      <c r="AG19" s="1"/>
      <c r="AJ19" s="1"/>
    </row>
    <row r="20" spans="2:36" ht="17.149999999999999" customHeight="1">
      <c r="B20" s="119" t="s">
        <v>34</v>
      </c>
      <c r="C20" s="120">
        <f t="shared" si="0"/>
        <v>4</v>
      </c>
      <c r="E20" s="10"/>
      <c r="F20" s="59">
        <f>IF(H$11='NR Versteckt'!$A$7,IF(G$11='NR Versteckt'!$A$7,1,1-'Eingangsdaten Erzeuger'!G20),1-'Eingangsdaten Erzeuger'!G20-'Eingangsdaten Erzeuger'!H20)</f>
        <v>1</v>
      </c>
      <c r="G20" s="53"/>
      <c r="H20" s="124"/>
      <c r="S20" t="s">
        <v>115</v>
      </c>
      <c r="AG20" s="1"/>
      <c r="AJ20" s="1"/>
    </row>
    <row r="21" spans="2:36" ht="17.149999999999999" customHeight="1">
      <c r="B21" s="119" t="s">
        <v>35</v>
      </c>
      <c r="C21" s="120">
        <f t="shared" si="0"/>
        <v>5</v>
      </c>
      <c r="E21" s="10"/>
      <c r="F21" s="59">
        <f>IF(H$11='NR Versteckt'!$A$7,IF(G$11='NR Versteckt'!$A$7,1,1-'Eingangsdaten Erzeuger'!G21),1-'Eingangsdaten Erzeuger'!G21-'Eingangsdaten Erzeuger'!H21)</f>
        <v>1</v>
      </c>
      <c r="G21" s="53"/>
      <c r="H21" s="124"/>
      <c r="S21" t="s">
        <v>200</v>
      </c>
      <c r="AG21" s="1"/>
      <c r="AJ21" s="1"/>
    </row>
    <row r="22" spans="2:36" ht="17.149999999999999" customHeight="1">
      <c r="B22" s="119" t="s">
        <v>36</v>
      </c>
      <c r="C22" s="120">
        <f t="shared" si="0"/>
        <v>6</v>
      </c>
      <c r="E22" s="10"/>
      <c r="F22" s="59">
        <f>IF(H$11='NR Versteckt'!$A$7,IF(G$11='NR Versteckt'!$A$7,1,1-'Eingangsdaten Erzeuger'!G22),1-'Eingangsdaten Erzeuger'!G22-'Eingangsdaten Erzeuger'!H22)</f>
        <v>1</v>
      </c>
      <c r="G22" s="53"/>
      <c r="H22" s="124"/>
      <c r="S22" t="s">
        <v>201</v>
      </c>
      <c r="AG22" s="1"/>
      <c r="AJ22" s="1"/>
    </row>
    <row r="23" spans="2:36" ht="17.149999999999999" customHeight="1">
      <c r="B23" s="119" t="s">
        <v>37</v>
      </c>
      <c r="C23" s="120">
        <f t="shared" si="0"/>
        <v>7</v>
      </c>
      <c r="E23" s="10"/>
      <c r="F23" s="59">
        <f>IF(H$11='NR Versteckt'!$A$7,IF(G$11='NR Versteckt'!$A$7,1,1-'Eingangsdaten Erzeuger'!G23),1-'Eingangsdaten Erzeuger'!G23-'Eingangsdaten Erzeuger'!H23)</f>
        <v>1</v>
      </c>
      <c r="G23" s="53"/>
      <c r="H23" s="124"/>
      <c r="S23" t="s">
        <v>202</v>
      </c>
      <c r="AG23" s="1"/>
      <c r="AJ23" s="1"/>
    </row>
    <row r="24" spans="2:36" ht="17.149999999999999" customHeight="1">
      <c r="B24" s="119" t="s">
        <v>38</v>
      </c>
      <c r="C24" s="120">
        <f t="shared" si="0"/>
        <v>8</v>
      </c>
      <c r="E24" s="10"/>
      <c r="F24" s="59">
        <f>IF(H$11='NR Versteckt'!$A$7,IF(G$11='NR Versteckt'!$A$7,1,1-'Eingangsdaten Erzeuger'!G24),1-'Eingangsdaten Erzeuger'!G24-'Eingangsdaten Erzeuger'!H24)</f>
        <v>1</v>
      </c>
      <c r="G24" s="53"/>
      <c r="H24" s="124"/>
      <c r="S24" t="s">
        <v>116</v>
      </c>
      <c r="AG24" s="1"/>
      <c r="AJ24" s="1"/>
    </row>
    <row r="25" spans="2:36" ht="17.149999999999999" customHeight="1">
      <c r="B25" s="119" t="s">
        <v>39</v>
      </c>
      <c r="C25" s="120">
        <f t="shared" si="0"/>
        <v>9</v>
      </c>
      <c r="E25" s="10"/>
      <c r="F25" s="59">
        <f>IF(H$11='NR Versteckt'!$A$7,IF(G$11='NR Versteckt'!$A$7,1,1-'Eingangsdaten Erzeuger'!G25),1-'Eingangsdaten Erzeuger'!G25-'Eingangsdaten Erzeuger'!H25)</f>
        <v>1</v>
      </c>
      <c r="G25" s="53"/>
      <c r="H25" s="124"/>
      <c r="S25" t="s">
        <v>195</v>
      </c>
      <c r="AG25" s="1"/>
      <c r="AJ25" s="1"/>
    </row>
    <row r="26" spans="2:36" ht="17.149999999999999" customHeight="1">
      <c r="B26" s="119" t="s">
        <v>40</v>
      </c>
      <c r="C26" s="120">
        <f t="shared" si="0"/>
        <v>10</v>
      </c>
      <c r="E26" s="10"/>
      <c r="F26" s="59">
        <f>IF(H$11='NR Versteckt'!$A$7,IF(G$11='NR Versteckt'!$A$7,1,1-'Eingangsdaten Erzeuger'!G26),1-'Eingangsdaten Erzeuger'!G26-'Eingangsdaten Erzeuger'!H26)</f>
        <v>1</v>
      </c>
      <c r="G26" s="53"/>
      <c r="H26" s="124"/>
      <c r="S26" t="s">
        <v>311</v>
      </c>
      <c r="AG26" s="1"/>
      <c r="AJ26" s="1"/>
    </row>
    <row r="27" spans="2:36" ht="17.149999999999999" customHeight="1">
      <c r="B27" s="119" t="s">
        <v>41</v>
      </c>
      <c r="C27" s="120">
        <f t="shared" si="0"/>
        <v>11</v>
      </c>
      <c r="E27" s="10"/>
      <c r="F27" s="59">
        <f>IF(H$11='NR Versteckt'!$A$7,IF(G$11='NR Versteckt'!$A$7,1,1-'Eingangsdaten Erzeuger'!G27),1-'Eingangsdaten Erzeuger'!G27-'Eingangsdaten Erzeuger'!H27)</f>
        <v>1</v>
      </c>
      <c r="G27" s="53"/>
      <c r="H27" s="124"/>
      <c r="AG27" s="1"/>
      <c r="AJ27" s="1"/>
    </row>
    <row r="28" spans="2:36" ht="17.149999999999999" customHeight="1">
      <c r="B28" s="119" t="s">
        <v>42</v>
      </c>
      <c r="C28" s="120">
        <f t="shared" si="0"/>
        <v>12</v>
      </c>
      <c r="E28" s="10"/>
      <c r="F28" s="59">
        <f>IF(H$11='NR Versteckt'!$A$7,IF(G$11='NR Versteckt'!$A$7,1,1-'Eingangsdaten Erzeuger'!G28),1-'Eingangsdaten Erzeuger'!G28-'Eingangsdaten Erzeuger'!H28)</f>
        <v>1</v>
      </c>
      <c r="G28" s="53"/>
      <c r="H28" s="124"/>
      <c r="AG28" s="1"/>
      <c r="AJ28" s="1"/>
    </row>
    <row r="29" spans="2:36" ht="17.149999999999999" customHeight="1">
      <c r="B29" s="119" t="s">
        <v>43</v>
      </c>
      <c r="C29" s="120">
        <f t="shared" si="0"/>
        <v>13</v>
      </c>
      <c r="E29" s="10"/>
      <c r="F29" s="59">
        <f>IF(H$11='NR Versteckt'!$A$7,IF(G$11='NR Versteckt'!$A$7,1,1-'Eingangsdaten Erzeuger'!G29),1-'Eingangsdaten Erzeuger'!G29-'Eingangsdaten Erzeuger'!H29)</f>
        <v>1</v>
      </c>
      <c r="G29" s="53"/>
      <c r="H29" s="124"/>
      <c r="AG29" s="1"/>
      <c r="AJ29" s="1"/>
    </row>
    <row r="30" spans="2:36" ht="17.149999999999999" customHeight="1">
      <c r="B30" s="119" t="s">
        <v>44</v>
      </c>
      <c r="C30" s="120">
        <f t="shared" si="0"/>
        <v>14</v>
      </c>
      <c r="E30" s="10"/>
      <c r="F30" s="59">
        <f>IF(H$11='NR Versteckt'!$A$7,IF(G$11='NR Versteckt'!$A$7,1,1-'Eingangsdaten Erzeuger'!G30),1-'Eingangsdaten Erzeuger'!G30-'Eingangsdaten Erzeuger'!H30)</f>
        <v>1</v>
      </c>
      <c r="G30" s="53"/>
      <c r="H30" s="124"/>
      <c r="AG30" s="1"/>
      <c r="AJ30" s="1"/>
    </row>
    <row r="31" spans="2:36" ht="17.149999999999999" customHeight="1">
      <c r="B31" s="119" t="s">
        <v>45</v>
      </c>
      <c r="C31" s="120">
        <f t="shared" si="0"/>
        <v>15</v>
      </c>
      <c r="E31" s="10"/>
      <c r="F31" s="59">
        <f>IF(H$11='NR Versteckt'!$A$7,IF(G$11='NR Versteckt'!$A$7,1,1-'Eingangsdaten Erzeuger'!G31),1-'Eingangsdaten Erzeuger'!G31-'Eingangsdaten Erzeuger'!H31)</f>
        <v>1</v>
      </c>
      <c r="G31" s="53"/>
      <c r="H31" s="124"/>
      <c r="AG31" s="1"/>
      <c r="AJ31" s="1"/>
    </row>
    <row r="32" spans="2:36" ht="17.149999999999999" customHeight="1">
      <c r="B32" s="119" t="s">
        <v>46</v>
      </c>
      <c r="C32" s="120">
        <f t="shared" si="0"/>
        <v>16</v>
      </c>
      <c r="E32" s="10"/>
      <c r="F32" s="59">
        <f>IF(H$11='NR Versteckt'!$A$7,IF(G$11='NR Versteckt'!$A$7,1,1-'Eingangsdaten Erzeuger'!G32),1-'Eingangsdaten Erzeuger'!G32-'Eingangsdaten Erzeuger'!H32)</f>
        <v>1</v>
      </c>
      <c r="G32" s="53"/>
      <c r="H32" s="124"/>
      <c r="AG32" s="1"/>
      <c r="AJ32" s="1"/>
    </row>
    <row r="33" spans="2:36" ht="17.149999999999999" customHeight="1">
      <c r="B33" s="119" t="s">
        <v>47</v>
      </c>
      <c r="C33" s="120">
        <f t="shared" si="0"/>
        <v>17</v>
      </c>
      <c r="E33" s="10"/>
      <c r="F33" s="59">
        <f>IF(H$11='NR Versteckt'!$A$7,IF(G$11='NR Versteckt'!$A$7,1,1-'Eingangsdaten Erzeuger'!G33),1-'Eingangsdaten Erzeuger'!G33-'Eingangsdaten Erzeuger'!H33)</f>
        <v>1</v>
      </c>
      <c r="G33" s="53"/>
      <c r="H33" s="124"/>
      <c r="AG33" s="1"/>
      <c r="AJ33" s="1"/>
    </row>
    <row r="34" spans="2:36" ht="17.149999999999999" customHeight="1">
      <c r="B34" s="119" t="s">
        <v>48</v>
      </c>
      <c r="C34" s="120">
        <f t="shared" si="0"/>
        <v>18</v>
      </c>
      <c r="E34" s="10"/>
      <c r="F34" s="59">
        <f>IF(H$11='NR Versteckt'!$A$7,IF(G$11='NR Versteckt'!$A$7,1,1-'Eingangsdaten Erzeuger'!G34),1-'Eingangsdaten Erzeuger'!G34-'Eingangsdaten Erzeuger'!H34)</f>
        <v>1</v>
      </c>
      <c r="G34" s="53"/>
      <c r="H34" s="124"/>
      <c r="AG34" s="1"/>
      <c r="AJ34" s="1"/>
    </row>
    <row r="35" spans="2:36" ht="17.149999999999999" customHeight="1">
      <c r="B35" s="119" t="s">
        <v>49</v>
      </c>
      <c r="C35" s="120">
        <f t="shared" si="0"/>
        <v>19</v>
      </c>
      <c r="F35" s="59">
        <f>IF(H$11='NR Versteckt'!$A$7,IF(G$11='NR Versteckt'!$A$7,1,1-'Eingangsdaten Erzeuger'!G35),1-'Eingangsdaten Erzeuger'!G35-'Eingangsdaten Erzeuger'!H35)</f>
        <v>1</v>
      </c>
      <c r="G35" s="53"/>
      <c r="H35" s="124"/>
      <c r="I35" s="1"/>
      <c r="O35" s="4"/>
    </row>
    <row r="36" spans="2:36" ht="9.65" customHeight="1">
      <c r="G36" s="110"/>
      <c r="H36" s="110"/>
      <c r="M36" s="126"/>
      <c r="O36" s="4"/>
    </row>
    <row r="37" spans="2:36" ht="21">
      <c r="B37" s="98" t="s">
        <v>257</v>
      </c>
      <c r="C37" s="98"/>
      <c r="D37" s="98"/>
      <c r="E37" s="98"/>
      <c r="F37" s="98"/>
      <c r="G37" s="98"/>
      <c r="H37" s="98"/>
      <c r="I37" s="98"/>
      <c r="J37" s="98"/>
      <c r="K37" s="98"/>
      <c r="L37" s="116"/>
      <c r="M37" s="98"/>
      <c r="N37" s="116"/>
      <c r="O37" s="116"/>
    </row>
    <row r="38" spans="2:36" ht="15.75" customHeight="1">
      <c r="G38" s="110"/>
      <c r="H38" s="110"/>
      <c r="M38" s="126"/>
      <c r="O38" s="4"/>
    </row>
    <row r="39" spans="2:36" ht="17.149999999999999" customHeight="1">
      <c r="B39" s="23" t="s">
        <v>313</v>
      </c>
      <c r="F39" s="106" t="str">
        <f>IF(F11='NR Versteckt'!$A$7,"",INDEX('NR Versteckt'!$B$25:$B$42,MATCH('Eingangsdaten Erzeuger'!$F11,'NR Versteckt'!$A$25:$A$42,0)))</f>
        <v/>
      </c>
      <c r="G39" s="106" t="str">
        <f>IF(G11='NR Versteckt'!$A$7,"",INDEX('NR Versteckt'!$B$25:$B$42,MATCH('Eingangsdaten Erzeuger'!$G11,'NR Versteckt'!$A$25:$A$42,0)))</f>
        <v/>
      </c>
      <c r="H39" s="106" t="str">
        <f>IF(H11='NR Versteckt'!$A$7,"",INDEX('NR Versteckt'!$B$25:$B$42,MATCH('Eingangsdaten Erzeuger'!$H11,'NR Versteckt'!$A$25:$A$42,0)))</f>
        <v/>
      </c>
      <c r="M39" s="126"/>
      <c r="O39" s="4"/>
    </row>
    <row r="40" spans="2:36" ht="17.149999999999999" customHeight="1">
      <c r="B40" s="1" t="s">
        <v>11</v>
      </c>
      <c r="E40" s="10" t="s">
        <v>50</v>
      </c>
      <c r="F40" s="55"/>
      <c r="G40" s="55"/>
      <c r="H40" s="55"/>
      <c r="K40" s="228"/>
      <c r="M40" s="301" t="s">
        <v>314</v>
      </c>
      <c r="O40" s="4"/>
    </row>
    <row r="41" spans="2:36" ht="17.149999999999999" customHeight="1">
      <c r="B41" s="1" t="s">
        <v>265</v>
      </c>
      <c r="E41" s="10"/>
      <c r="F41" s="121" t="s">
        <v>263</v>
      </c>
      <c r="G41" s="121" t="s">
        <v>263</v>
      </c>
      <c r="H41" s="121" t="s">
        <v>263</v>
      </c>
      <c r="J41" s="226"/>
      <c r="K41" s="226"/>
      <c r="M41" s="301"/>
      <c r="O41" s="4"/>
    </row>
    <row r="42" spans="2:36" ht="17.149999999999999" customHeight="1">
      <c r="B42" s="23" t="s">
        <v>255</v>
      </c>
      <c r="E42" s="10" t="s">
        <v>88</v>
      </c>
      <c r="F42" s="141"/>
      <c r="G42" s="141"/>
      <c r="H42" s="141"/>
      <c r="M42" s="301"/>
      <c r="O42" s="4"/>
    </row>
    <row r="43" spans="2:36" ht="17.149999999999999" customHeight="1">
      <c r="G43" s="296" t="s">
        <v>324</v>
      </c>
      <c r="H43" s="110"/>
      <c r="M43" s="126"/>
      <c r="O43" s="4"/>
    </row>
    <row r="44" spans="2:36" ht="17.149999999999999" customHeight="1">
      <c r="B44" s="1" t="s">
        <v>289</v>
      </c>
      <c r="F44" s="122" t="s">
        <v>125</v>
      </c>
      <c r="G44" s="262"/>
      <c r="H44" s="123">
        <v>0.01</v>
      </c>
      <c r="J44" s="111"/>
      <c r="M44" s="301" t="s">
        <v>158</v>
      </c>
      <c r="O44" s="112"/>
      <c r="AJ44" s="1"/>
    </row>
    <row r="45" spans="2:36" ht="17.149999999999999" customHeight="1">
      <c r="F45" s="132" t="s">
        <v>178</v>
      </c>
      <c r="G45" s="133"/>
      <c r="H45" s="111"/>
      <c r="J45" s="111"/>
      <c r="M45" s="301"/>
    </row>
    <row r="46" spans="2:36" ht="17.149999999999999" customHeight="1">
      <c r="F46" s="113"/>
      <c r="G46" s="114"/>
      <c r="H46" s="113"/>
      <c r="I46" s="111"/>
      <c r="J46" s="111"/>
      <c r="M46" s="301"/>
    </row>
    <row r="47" spans="2:36" ht="17.149999999999999" customHeight="1">
      <c r="B47" s="1" t="s">
        <v>288</v>
      </c>
      <c r="F47" s="122" t="s">
        <v>126</v>
      </c>
      <c r="G47" s="245"/>
      <c r="H47" s="123">
        <v>0.01</v>
      </c>
      <c r="M47" s="301" t="s">
        <v>323</v>
      </c>
      <c r="N47" s="112"/>
      <c r="O47" s="112"/>
    </row>
    <row r="48" spans="2:36">
      <c r="B48" t="s">
        <v>92</v>
      </c>
      <c r="G48" s="1"/>
      <c r="H48" s="1"/>
      <c r="M48" s="301"/>
      <c r="N48" s="112"/>
      <c r="O48" s="115"/>
    </row>
    <row r="49" spans="2:15">
      <c r="M49" s="301"/>
      <c r="N49" s="112"/>
      <c r="O49" s="112"/>
    </row>
    <row r="50" spans="2:15">
      <c r="M50" s="301"/>
    </row>
    <row r="51" spans="2:15" ht="21">
      <c r="B51" s="98" t="s">
        <v>262</v>
      </c>
      <c r="C51" s="98"/>
      <c r="D51" s="98"/>
      <c r="E51" s="98"/>
      <c r="F51" s="98"/>
      <c r="G51" s="98"/>
      <c r="H51" s="98"/>
      <c r="I51" s="98"/>
      <c r="J51" s="98"/>
      <c r="K51" s="98"/>
      <c r="L51" s="116"/>
      <c r="M51" s="98"/>
      <c r="N51" s="116"/>
      <c r="O51" s="116"/>
    </row>
    <row r="53" spans="2:15" ht="20.149999999999999" customHeight="1">
      <c r="B53" s="1" t="s">
        <v>93</v>
      </c>
      <c r="F53" s="108" t="s">
        <v>50</v>
      </c>
      <c r="G53" s="89"/>
      <c r="I53" s="117"/>
      <c r="M53" s="10"/>
      <c r="N53" s="10"/>
      <c r="O53" s="4"/>
    </row>
    <row r="54" spans="2:15" ht="20.149999999999999" customHeight="1">
      <c r="H54" s="1" t="s">
        <v>83</v>
      </c>
      <c r="M54" s="10"/>
      <c r="N54" s="10"/>
      <c r="O54" s="4"/>
    </row>
    <row r="55" spans="2:15" ht="7.5" customHeight="1">
      <c r="M55" s="10"/>
      <c r="N55" s="10"/>
      <c r="O55" s="4"/>
    </row>
    <row r="56" spans="2:15" ht="14.5" customHeight="1">
      <c r="B56" s="107" t="s">
        <v>279</v>
      </c>
      <c r="F56" s="108" t="s">
        <v>50</v>
      </c>
      <c r="G56" s="55"/>
      <c r="H56" s="61">
        <v>0.01</v>
      </c>
      <c r="M56" s="301" t="s">
        <v>307</v>
      </c>
    </row>
    <row r="57" spans="2:15">
      <c r="B57" s="107"/>
      <c r="G57" s="108"/>
      <c r="H57" s="229"/>
      <c r="I57" s="230"/>
      <c r="M57" s="301"/>
    </row>
    <row r="58" spans="2:15">
      <c r="B58" s="95"/>
      <c r="C58" s="95"/>
      <c r="D58" s="95"/>
      <c r="E58" s="95"/>
      <c r="F58" s="95"/>
      <c r="G58" s="95"/>
      <c r="H58" s="95"/>
      <c r="I58" s="95"/>
      <c r="J58" s="95"/>
      <c r="K58" s="95"/>
      <c r="M58" s="95"/>
    </row>
  </sheetData>
  <sheetProtection algorithmName="SHA-512" hashValue="8vc/8FpCYGy5sFnsaCCTp5da4V+14FL6MLWcD1eAGOfgEqbShqCO1d5EFor4WWiFaxAxHYVkPqWmA1o8sl1e9g==" saltValue="HbDuMaI6QnzhzIGNTpZmRQ==" spinCount="100000" sheet="1" selectLockedCells="1"/>
  <mergeCells count="6">
    <mergeCell ref="M44:M46"/>
    <mergeCell ref="M9:M11"/>
    <mergeCell ref="M56:M57"/>
    <mergeCell ref="M47:M50"/>
    <mergeCell ref="M40:M42"/>
    <mergeCell ref="M13:M15"/>
  </mergeCells>
  <dataValidations count="6">
    <dataValidation type="list" allowBlank="1" showInputMessage="1" showErrorMessage="1" sqref="F47" xr:uid="{00000000-0002-0000-0100-000000000000}">
      <formula1>$Q$10</formula1>
    </dataValidation>
    <dataValidation type="list" allowBlank="1" showInputMessage="1" showErrorMessage="1" sqref="F44" xr:uid="{00000000-0002-0000-0100-000001000000}">
      <formula1>$O$9:$O$10</formula1>
    </dataValidation>
    <dataValidation type="list" allowBlank="1" showInputMessage="1" showErrorMessage="1" sqref="F47" xr:uid="{00000000-0002-0000-0100-000002000000}">
      <formula1>$Q$8:$Q$8</formula1>
    </dataValidation>
    <dataValidation type="list" allowBlank="1" showInputMessage="1" showErrorMessage="1" sqref="F44" xr:uid="{00000000-0002-0000-0100-000003000000}">
      <formula1>$O$8:$O$8</formula1>
    </dataValidation>
    <dataValidation type="list" allowBlank="1" showInputMessage="1" showErrorMessage="1" sqref="F41:H41" xr:uid="{00000000-0002-0000-0100-000005000000}">
      <formula1>$V$10:$V$11</formula1>
    </dataValidation>
    <dataValidation type="list" allowBlank="1" showInputMessage="1" showErrorMessage="1" sqref="F11:H11" xr:uid="{21F54291-FF22-46FA-AE26-EFFFE8C30A71}">
      <formula1>$S$9:$S$26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6000000}">
          <x14:formula1>
            <xm:f>'NR Versteckt'!$C$7:$C$8</xm:f>
          </x14:formula1>
          <xm:sqref>J41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B1:AJ61"/>
  <sheetViews>
    <sheetView showGridLines="0" workbookViewId="0">
      <pane ySplit="5" topLeftCell="A44" activePane="bottomLeft" state="frozen"/>
      <selection pane="bottomLeft" activeCell="G58" sqref="G58"/>
    </sheetView>
  </sheetViews>
  <sheetFormatPr baseColWidth="10" defaultColWidth="11.453125" defaultRowHeight="14.5"/>
  <cols>
    <col min="1" max="1" width="4.26953125" customWidth="1"/>
    <col min="2" max="3" width="10.7265625" customWidth="1"/>
    <col min="4" max="4" width="1.453125" customWidth="1"/>
    <col min="5" max="11" width="17.26953125" customWidth="1"/>
    <col min="12" max="12" width="1.54296875" customWidth="1"/>
    <col min="13" max="13" width="50.81640625" customWidth="1"/>
    <col min="14" max="14" width="12.26953125" customWidth="1"/>
    <col min="15" max="15" width="15.7265625" hidden="1" customWidth="1"/>
    <col min="16" max="16" width="15.81640625" hidden="1" customWidth="1"/>
    <col min="17" max="17" width="11.453125" hidden="1" customWidth="1"/>
    <col min="18" max="18" width="15.1796875" customWidth="1"/>
    <col min="19" max="19" width="14.54296875" customWidth="1"/>
    <col min="20" max="24" width="11.453125" customWidth="1"/>
  </cols>
  <sheetData>
    <row r="1" spans="2:36" ht="14.25" customHeight="1">
      <c r="O1" s="243" t="s">
        <v>286</v>
      </c>
      <c r="P1" s="140"/>
      <c r="Q1" s="140"/>
    </row>
    <row r="2" spans="2:36" ht="31">
      <c r="B2" s="96" t="s">
        <v>259</v>
      </c>
      <c r="G2" s="96"/>
      <c r="H2" s="96"/>
      <c r="I2" s="302" t="str">
        <f>IF(Einstieg!H10="","",Einstieg!H10)</f>
        <v/>
      </c>
      <c r="J2" s="302"/>
      <c r="K2" s="302"/>
      <c r="L2" s="12"/>
      <c r="M2" s="96" t="s">
        <v>154</v>
      </c>
      <c r="O2" s="96" t="s">
        <v>106</v>
      </c>
    </row>
    <row r="3" spans="2:36">
      <c r="B3" t="s">
        <v>118</v>
      </c>
      <c r="G3" s="1"/>
      <c r="H3" s="1"/>
      <c r="K3" s="11" t="s">
        <v>220</v>
      </c>
      <c r="M3" s="97" t="s">
        <v>155</v>
      </c>
      <c r="N3" s="1"/>
      <c r="O3" s="1"/>
      <c r="S3" s="12"/>
    </row>
    <row r="4" spans="2:36" ht="5" customHeight="1">
      <c r="K4" s="1"/>
      <c r="L4" s="1"/>
    </row>
    <row r="5" spans="2:36" ht="5" customHeight="1">
      <c r="B5" s="98"/>
      <c r="C5" s="102"/>
      <c r="D5" s="102"/>
      <c r="E5" s="102"/>
      <c r="F5" s="102"/>
      <c r="G5" s="102"/>
      <c r="H5" s="102"/>
      <c r="I5" s="102"/>
      <c r="J5" s="102"/>
      <c r="K5" s="102"/>
      <c r="L5" s="103"/>
      <c r="M5" s="102"/>
    </row>
    <row r="6" spans="2:36" s="101" customFormat="1" ht="21">
      <c r="B6" s="98" t="s">
        <v>283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2"/>
      <c r="N6" s="103"/>
      <c r="S6"/>
      <c r="U6"/>
    </row>
    <row r="7" spans="2:36" s="101" customFormat="1" ht="7.5" customHeight="1">
      <c r="B7" s="104"/>
      <c r="G7" s="103"/>
      <c r="H7" s="103"/>
      <c r="I7" s="103"/>
      <c r="J7" s="103"/>
      <c r="K7" s="103"/>
      <c r="L7" s="103"/>
      <c r="M7" s="103"/>
      <c r="N7" s="103"/>
      <c r="S7"/>
      <c r="U7"/>
    </row>
    <row r="8" spans="2:36" s="101" customFormat="1" ht="18.75" customHeight="1">
      <c r="C8"/>
      <c r="D8"/>
      <c r="E8"/>
      <c r="F8"/>
      <c r="G8"/>
      <c r="H8"/>
      <c r="K8" s="103"/>
      <c r="L8" s="103"/>
      <c r="N8" s="103"/>
      <c r="O8" s="1" t="s">
        <v>91</v>
      </c>
      <c r="P8"/>
      <c r="Q8" s="1" t="s">
        <v>16</v>
      </c>
      <c r="R8"/>
      <c r="S8"/>
      <c r="U8"/>
    </row>
    <row r="9" spans="2:36" s="101" customFormat="1" ht="7.5" customHeight="1">
      <c r="B9"/>
      <c r="C9"/>
      <c r="D9"/>
      <c r="E9"/>
      <c r="F9"/>
      <c r="G9"/>
      <c r="H9"/>
      <c r="I9" s="108"/>
      <c r="J9" s="108"/>
      <c r="K9" s="103"/>
      <c r="L9" s="103"/>
      <c r="N9" s="103"/>
      <c r="O9" t="s">
        <v>125</v>
      </c>
      <c r="P9"/>
      <c r="Q9" t="s">
        <v>182</v>
      </c>
      <c r="R9"/>
      <c r="S9"/>
      <c r="U9"/>
    </row>
    <row r="10" spans="2:36" s="101" customFormat="1" ht="17.149999999999999" customHeight="1">
      <c r="B10" s="1" t="s">
        <v>281</v>
      </c>
      <c r="C10"/>
      <c r="D10"/>
      <c r="E10"/>
      <c r="F10"/>
      <c r="G10" s="58"/>
      <c r="H10"/>
      <c r="J10" s="108"/>
      <c r="K10" s="103"/>
      <c r="L10" s="103"/>
      <c r="M10" s="103"/>
      <c r="N10" s="103"/>
      <c r="O10" t="s">
        <v>126</v>
      </c>
      <c r="P10"/>
      <c r="Q10" t="s">
        <v>126</v>
      </c>
      <c r="R10"/>
      <c r="S10"/>
      <c r="U10"/>
    </row>
    <row r="11" spans="2:36" s="101" customFormat="1" ht="7.5" customHeight="1">
      <c r="B11" s="104"/>
      <c r="G11" s="103"/>
      <c r="H11" s="103"/>
      <c r="I11" s="103"/>
      <c r="J11" s="103"/>
      <c r="K11" s="103"/>
      <c r="L11" s="103"/>
      <c r="M11" s="103"/>
      <c r="N11" s="103"/>
      <c r="O11"/>
      <c r="P11"/>
      <c r="Q11"/>
      <c r="R11"/>
      <c r="S11"/>
      <c r="U11"/>
    </row>
    <row r="12" spans="2:36" ht="15" customHeight="1">
      <c r="AG12" s="1"/>
      <c r="AJ12" s="1"/>
    </row>
    <row r="13" spans="2:36" ht="15" customHeight="1">
      <c r="B13" s="8" t="s">
        <v>159</v>
      </c>
      <c r="F13" s="15" t="s">
        <v>282</v>
      </c>
      <c r="G13" s="15" t="s">
        <v>13</v>
      </c>
      <c r="H13" s="105"/>
      <c r="M13" s="225"/>
      <c r="AG13" s="1"/>
      <c r="AJ13" s="1"/>
    </row>
    <row r="14" spans="2:36" ht="13.5" customHeight="1">
      <c r="F14" s="15" t="s">
        <v>25</v>
      </c>
      <c r="G14" s="15" t="s">
        <v>26</v>
      </c>
      <c r="H14" s="105"/>
      <c r="AG14" s="1"/>
      <c r="AJ14" s="1"/>
    </row>
    <row r="15" spans="2:36" ht="6" customHeight="1">
      <c r="E15" s="10"/>
      <c r="H15" s="105"/>
      <c r="M15" s="300" t="s">
        <v>198</v>
      </c>
      <c r="AG15" s="1"/>
      <c r="AJ15" s="1"/>
    </row>
    <row r="16" spans="2:36" ht="17.149999999999999" customHeight="1">
      <c r="B16" t="s">
        <v>280</v>
      </c>
      <c r="E16" s="10"/>
      <c r="F16" s="57"/>
      <c r="G16" s="242" t="s">
        <v>51</v>
      </c>
      <c r="H16" s="105"/>
      <c r="M16" s="300"/>
      <c r="AG16" s="1"/>
      <c r="AJ16" s="1"/>
    </row>
    <row r="17" spans="2:36" ht="5.15" customHeight="1">
      <c r="B17" s="1"/>
      <c r="E17" s="10"/>
      <c r="F17" s="15"/>
      <c r="G17" s="15"/>
      <c r="H17" s="105"/>
      <c r="AG17" s="1"/>
      <c r="AJ17" s="1"/>
    </row>
    <row r="18" spans="2:36" ht="17.149999999999999" customHeight="1">
      <c r="B18" s="119" t="s">
        <v>30</v>
      </c>
      <c r="C18" s="120">
        <f>Einstieg!H13</f>
        <v>0</v>
      </c>
      <c r="E18" s="10"/>
      <c r="F18" s="40"/>
      <c r="G18" s="40"/>
      <c r="H18" s="105"/>
      <c r="M18" s="128" t="s">
        <v>161</v>
      </c>
      <c r="AG18" s="1"/>
      <c r="AJ18" s="1"/>
    </row>
    <row r="19" spans="2:36" ht="17.149999999999999" customHeight="1">
      <c r="B19" s="119" t="s">
        <v>31</v>
      </c>
      <c r="C19" s="120">
        <f>C18+1</f>
        <v>1</v>
      </c>
      <c r="E19" s="10"/>
      <c r="F19" s="40"/>
      <c r="G19" s="40"/>
      <c r="H19" s="105"/>
      <c r="M19" s="128" t="s">
        <v>162</v>
      </c>
      <c r="AG19" s="1"/>
      <c r="AJ19" s="1"/>
    </row>
    <row r="20" spans="2:36" ht="17.149999999999999" customHeight="1">
      <c r="B20" s="119" t="s">
        <v>32</v>
      </c>
      <c r="C20" s="120">
        <f t="shared" ref="C20:C37" si="0">C19+1</f>
        <v>2</v>
      </c>
      <c r="E20" s="10"/>
      <c r="F20" s="41"/>
      <c r="G20" s="41"/>
      <c r="H20" s="105"/>
      <c r="M20" s="300" t="s">
        <v>160</v>
      </c>
      <c r="AG20" s="1"/>
      <c r="AJ20" s="1"/>
    </row>
    <row r="21" spans="2:36" ht="17.149999999999999" customHeight="1">
      <c r="B21" s="119" t="s">
        <v>33</v>
      </c>
      <c r="C21" s="120">
        <f t="shared" si="0"/>
        <v>3</v>
      </c>
      <c r="E21" s="10"/>
      <c r="F21" s="41"/>
      <c r="G21" s="41"/>
      <c r="H21" s="105"/>
      <c r="M21" s="300"/>
      <c r="AG21" s="1"/>
      <c r="AJ21" s="1"/>
    </row>
    <row r="22" spans="2:36" ht="17.149999999999999" customHeight="1">
      <c r="B22" s="119" t="s">
        <v>34</v>
      </c>
      <c r="C22" s="120">
        <f t="shared" si="0"/>
        <v>4</v>
      </c>
      <c r="E22" s="10"/>
      <c r="F22" s="41"/>
      <c r="G22" s="41"/>
      <c r="H22" s="105"/>
      <c r="M22" s="128" t="s">
        <v>163</v>
      </c>
      <c r="AG22" s="1"/>
      <c r="AJ22" s="1"/>
    </row>
    <row r="23" spans="2:36" ht="17.149999999999999" customHeight="1">
      <c r="B23" s="119" t="s">
        <v>35</v>
      </c>
      <c r="C23" s="120">
        <f t="shared" si="0"/>
        <v>5</v>
      </c>
      <c r="E23" s="10"/>
      <c r="F23" s="41"/>
      <c r="G23" s="41"/>
      <c r="H23" s="105"/>
      <c r="AG23" s="1"/>
      <c r="AJ23" s="1"/>
    </row>
    <row r="24" spans="2:36" ht="17.149999999999999" customHeight="1">
      <c r="B24" s="119" t="s">
        <v>36</v>
      </c>
      <c r="C24" s="120">
        <f t="shared" si="0"/>
        <v>6</v>
      </c>
      <c r="E24" s="10"/>
      <c r="F24" s="41"/>
      <c r="G24" s="41"/>
      <c r="H24" s="105"/>
      <c r="M24" s="128" t="s">
        <v>164</v>
      </c>
      <c r="AG24" s="1"/>
      <c r="AJ24" s="1"/>
    </row>
    <row r="25" spans="2:36" ht="17.149999999999999" customHeight="1">
      <c r="B25" s="119" t="s">
        <v>37</v>
      </c>
      <c r="C25" s="120">
        <f t="shared" si="0"/>
        <v>7</v>
      </c>
      <c r="E25" s="10"/>
      <c r="F25" s="41"/>
      <c r="G25" s="41"/>
      <c r="H25" s="105"/>
      <c r="M25" s="300" t="s">
        <v>165</v>
      </c>
      <c r="AG25" s="1"/>
      <c r="AJ25" s="1"/>
    </row>
    <row r="26" spans="2:36" ht="17.149999999999999" customHeight="1">
      <c r="B26" s="119" t="s">
        <v>38</v>
      </c>
      <c r="C26" s="120">
        <f t="shared" si="0"/>
        <v>8</v>
      </c>
      <c r="E26" s="10"/>
      <c r="F26" s="41"/>
      <c r="G26" s="41"/>
      <c r="H26" s="105"/>
      <c r="M26" s="300"/>
      <c r="AG26" s="1"/>
      <c r="AJ26" s="1"/>
    </row>
    <row r="27" spans="2:36" ht="17.149999999999999" customHeight="1">
      <c r="B27" s="119" t="s">
        <v>39</v>
      </c>
      <c r="C27" s="120">
        <f t="shared" si="0"/>
        <v>9</v>
      </c>
      <c r="E27" s="10"/>
      <c r="F27" s="41"/>
      <c r="G27" s="41"/>
      <c r="H27" s="105"/>
      <c r="M27" s="300"/>
      <c r="AG27" s="1"/>
      <c r="AJ27" s="1"/>
    </row>
    <row r="28" spans="2:36" ht="17.149999999999999" customHeight="1">
      <c r="B28" s="119" t="s">
        <v>40</v>
      </c>
      <c r="C28" s="120">
        <f t="shared" si="0"/>
        <v>10</v>
      </c>
      <c r="E28" s="10"/>
      <c r="F28" s="41"/>
      <c r="G28" s="41"/>
      <c r="H28" s="105"/>
      <c r="AG28" s="1"/>
      <c r="AJ28" s="1"/>
    </row>
    <row r="29" spans="2:36" ht="17.149999999999999" customHeight="1">
      <c r="B29" s="119" t="s">
        <v>41</v>
      </c>
      <c r="C29" s="120">
        <f t="shared" si="0"/>
        <v>11</v>
      </c>
      <c r="E29" s="10"/>
      <c r="F29" s="41"/>
      <c r="G29" s="41"/>
      <c r="H29" s="105"/>
      <c r="AG29" s="1"/>
      <c r="AJ29" s="1"/>
    </row>
    <row r="30" spans="2:36" ht="17.149999999999999" customHeight="1">
      <c r="B30" s="119" t="s">
        <v>42</v>
      </c>
      <c r="C30" s="120">
        <f t="shared" si="0"/>
        <v>12</v>
      </c>
      <c r="E30" s="10"/>
      <c r="F30" s="41"/>
      <c r="G30" s="41"/>
      <c r="H30" s="105"/>
      <c r="AG30" s="1"/>
      <c r="AJ30" s="1"/>
    </row>
    <row r="31" spans="2:36" ht="17.149999999999999" customHeight="1">
      <c r="B31" s="119" t="s">
        <v>43</v>
      </c>
      <c r="C31" s="120">
        <f t="shared" si="0"/>
        <v>13</v>
      </c>
      <c r="E31" s="10"/>
      <c r="F31" s="41"/>
      <c r="G31" s="41"/>
      <c r="H31" s="105"/>
      <c r="AG31" s="1"/>
      <c r="AJ31" s="1"/>
    </row>
    <row r="32" spans="2:36" ht="17.149999999999999" customHeight="1">
      <c r="B32" s="119" t="s">
        <v>44</v>
      </c>
      <c r="C32" s="120">
        <f t="shared" si="0"/>
        <v>14</v>
      </c>
      <c r="E32" s="10"/>
      <c r="F32" s="41"/>
      <c r="G32" s="41"/>
      <c r="H32" s="105"/>
      <c r="AG32" s="1"/>
      <c r="AJ32" s="1"/>
    </row>
    <row r="33" spans="2:36" ht="17.149999999999999" customHeight="1">
      <c r="B33" s="119" t="s">
        <v>45</v>
      </c>
      <c r="C33" s="120">
        <f t="shared" si="0"/>
        <v>15</v>
      </c>
      <c r="E33" s="10"/>
      <c r="F33" s="41"/>
      <c r="G33" s="41"/>
      <c r="H33" s="105"/>
      <c r="AG33" s="1"/>
      <c r="AJ33" s="1"/>
    </row>
    <row r="34" spans="2:36" ht="17.149999999999999" customHeight="1">
      <c r="B34" s="119" t="s">
        <v>46</v>
      </c>
      <c r="C34" s="120">
        <f t="shared" si="0"/>
        <v>16</v>
      </c>
      <c r="E34" s="10"/>
      <c r="F34" s="41"/>
      <c r="G34" s="41"/>
      <c r="H34" s="105"/>
      <c r="AG34" s="1"/>
      <c r="AJ34" s="1"/>
    </row>
    <row r="35" spans="2:36" ht="17.149999999999999" customHeight="1">
      <c r="B35" s="119" t="s">
        <v>47</v>
      </c>
      <c r="C35" s="120">
        <f t="shared" si="0"/>
        <v>17</v>
      </c>
      <c r="E35" s="10"/>
      <c r="F35" s="41"/>
      <c r="G35" s="41"/>
      <c r="H35" s="105"/>
      <c r="AG35" s="1"/>
      <c r="AJ35" s="1"/>
    </row>
    <row r="36" spans="2:36" ht="17.149999999999999" customHeight="1">
      <c r="B36" s="119" t="s">
        <v>48</v>
      </c>
      <c r="C36" s="120">
        <f t="shared" si="0"/>
        <v>18</v>
      </c>
      <c r="E36" s="10"/>
      <c r="F36" s="41"/>
      <c r="G36" s="41"/>
      <c r="H36" s="105"/>
      <c r="AG36" s="1"/>
      <c r="AJ36" s="1"/>
    </row>
    <row r="37" spans="2:36" ht="17.149999999999999" customHeight="1">
      <c r="B37" s="119" t="s">
        <v>49</v>
      </c>
      <c r="C37" s="120">
        <f t="shared" si="0"/>
        <v>19</v>
      </c>
      <c r="F37" s="41"/>
      <c r="G37" s="41"/>
      <c r="H37" s="105"/>
      <c r="I37" s="1"/>
      <c r="O37" s="4"/>
      <c r="U37" t="s">
        <v>116</v>
      </c>
    </row>
    <row r="38" spans="2:36" ht="6" customHeight="1">
      <c r="G38" s="110"/>
      <c r="H38" s="110"/>
      <c r="M38" s="126"/>
      <c r="O38" s="4"/>
      <c r="U38" t="s">
        <v>195</v>
      </c>
    </row>
    <row r="39" spans="2:36" ht="6" customHeight="1">
      <c r="G39" s="110"/>
      <c r="H39" s="110"/>
      <c r="M39" s="126"/>
      <c r="O39" s="4"/>
    </row>
    <row r="40" spans="2:36" ht="6" customHeight="1">
      <c r="G40" s="110"/>
      <c r="H40" s="110"/>
      <c r="M40" s="126"/>
      <c r="O40" s="4"/>
    </row>
    <row r="41" spans="2:36" ht="21">
      <c r="B41" s="98" t="s">
        <v>284</v>
      </c>
      <c r="C41" s="98"/>
      <c r="D41" s="98"/>
      <c r="E41" s="98"/>
      <c r="F41" s="98"/>
      <c r="G41" s="98"/>
      <c r="H41" s="98"/>
      <c r="I41" s="98"/>
      <c r="J41" s="98"/>
      <c r="K41" s="98"/>
      <c r="L41" s="116"/>
      <c r="M41" s="126"/>
      <c r="N41" s="116"/>
      <c r="O41" s="116"/>
    </row>
    <row r="42" spans="2:36" ht="15.75" customHeight="1">
      <c r="G42" s="110"/>
      <c r="H42" s="110"/>
      <c r="M42" s="126"/>
      <c r="O42" s="4"/>
    </row>
    <row r="43" spans="2:36">
      <c r="H43" s="1" t="s">
        <v>83</v>
      </c>
      <c r="M43" s="126"/>
      <c r="U43" t="s">
        <v>115</v>
      </c>
      <c r="AG43" s="1"/>
      <c r="AJ43" s="1"/>
    </row>
    <row r="44" spans="2:36" ht="6.75" customHeight="1">
      <c r="M44" s="126"/>
      <c r="U44" t="s">
        <v>200</v>
      </c>
      <c r="AG44" s="1"/>
      <c r="AJ44" s="1"/>
    </row>
    <row r="45" spans="2:36" ht="20.149999999999999" customHeight="1">
      <c r="B45" s="107" t="s">
        <v>128</v>
      </c>
      <c r="F45" s="108" t="s">
        <v>50</v>
      </c>
      <c r="G45" s="55"/>
      <c r="H45" s="141">
        <v>0.01</v>
      </c>
      <c r="I45" s="150"/>
      <c r="M45" s="301" t="s">
        <v>303</v>
      </c>
      <c r="U45" t="s">
        <v>201</v>
      </c>
    </row>
    <row r="46" spans="2:36" ht="20.149999999999999" customHeight="1">
      <c r="B46" s="109"/>
      <c r="G46" s="297" t="s">
        <v>324</v>
      </c>
      <c r="M46" s="301"/>
      <c r="U46" t="s">
        <v>202</v>
      </c>
    </row>
    <row r="47" spans="2:36" ht="20.149999999999999" customHeight="1">
      <c r="B47" s="1" t="s">
        <v>260</v>
      </c>
      <c r="F47" s="122" t="s">
        <v>125</v>
      </c>
      <c r="G47" s="282"/>
      <c r="H47" s="123">
        <v>0.01</v>
      </c>
      <c r="J47" s="111"/>
      <c r="M47" s="301" t="s">
        <v>306</v>
      </c>
      <c r="O47" s="112"/>
      <c r="AJ47" s="1"/>
    </row>
    <row r="48" spans="2:36" ht="18" customHeight="1">
      <c r="F48" s="132" t="s">
        <v>178</v>
      </c>
      <c r="G48" s="133"/>
      <c r="H48" s="111"/>
      <c r="J48" s="111"/>
      <c r="M48" s="301"/>
    </row>
    <row r="49" spans="2:15" ht="24.5" customHeight="1">
      <c r="F49" s="114"/>
      <c r="G49" s="113"/>
      <c r="H49" s="111"/>
      <c r="J49" s="111"/>
      <c r="M49" s="301"/>
    </row>
    <row r="50" spans="2:15" ht="20.149999999999999" customHeight="1">
      <c r="B50" s="1" t="s">
        <v>261</v>
      </c>
      <c r="F50" s="122" t="s">
        <v>126</v>
      </c>
      <c r="G50" s="245"/>
      <c r="H50" s="123">
        <v>0.01</v>
      </c>
      <c r="M50" s="301" t="s">
        <v>304</v>
      </c>
      <c r="N50" s="112"/>
      <c r="O50" s="112"/>
    </row>
    <row r="51" spans="2:15">
      <c r="B51" t="s">
        <v>92</v>
      </c>
      <c r="G51" s="1"/>
      <c r="H51" s="1"/>
      <c r="M51" s="301"/>
      <c r="N51" s="112"/>
      <c r="O51" s="115"/>
    </row>
    <row r="52" spans="2:15">
      <c r="M52" s="301"/>
      <c r="N52" s="112"/>
      <c r="O52" s="112"/>
    </row>
    <row r="54" spans="2:15" ht="21">
      <c r="B54" s="98" t="s">
        <v>285</v>
      </c>
      <c r="C54" s="98"/>
      <c r="D54" s="98"/>
      <c r="E54" s="98"/>
      <c r="F54" s="98"/>
      <c r="G54" s="98"/>
      <c r="H54" s="98"/>
      <c r="I54" s="98"/>
      <c r="J54" s="98"/>
      <c r="K54" s="98"/>
      <c r="L54" s="116"/>
      <c r="M54" s="98"/>
      <c r="N54" s="116"/>
      <c r="O54" s="116"/>
    </row>
    <row r="55" spans="2:15" ht="21"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</row>
    <row r="56" spans="2:15">
      <c r="H56" s="15" t="s">
        <v>127</v>
      </c>
      <c r="M56" s="300" t="s">
        <v>305</v>
      </c>
    </row>
    <row r="57" spans="2:15" ht="6" customHeight="1">
      <c r="M57" s="300"/>
    </row>
    <row r="58" spans="2:15" ht="20.149999999999999" customHeight="1">
      <c r="B58" s="1" t="s">
        <v>14</v>
      </c>
      <c r="F58" s="108" t="s">
        <v>50</v>
      </c>
      <c r="G58" s="127"/>
      <c r="H58" s="123">
        <v>0.01</v>
      </c>
      <c r="I58" s="108"/>
      <c r="J58" s="108"/>
      <c r="M58" s="300"/>
      <c r="O58" s="4"/>
    </row>
    <row r="59" spans="2:15" ht="21"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300"/>
      <c r="N59" s="116"/>
      <c r="O59" s="116"/>
    </row>
    <row r="61" spans="2:15">
      <c r="B61" s="95"/>
      <c r="C61" s="95"/>
      <c r="D61" s="95"/>
      <c r="E61" s="95"/>
      <c r="F61" s="95"/>
      <c r="G61" s="95"/>
      <c r="H61" s="95"/>
      <c r="I61" s="95"/>
      <c r="J61" s="95"/>
      <c r="K61" s="95"/>
      <c r="M61" s="95"/>
    </row>
  </sheetData>
  <sheetProtection algorithmName="SHA-512" hashValue="QGvAyn7r/kAtfVsceUOQ9jD5T9K2jIjEdzi/d1WMrU7o4ve7lCoIuxf0MVDFoexuaP37FUWyqSE+QnqWgugIJQ==" saltValue="P+8OS6h7R1v8bWcuB2QbAQ==" spinCount="100000" sheet="1" selectLockedCells="1"/>
  <mergeCells count="8">
    <mergeCell ref="M56:M59"/>
    <mergeCell ref="I2:K2"/>
    <mergeCell ref="M50:M52"/>
    <mergeCell ref="M20:M21"/>
    <mergeCell ref="M25:M27"/>
    <mergeCell ref="M15:M16"/>
    <mergeCell ref="M47:M49"/>
    <mergeCell ref="M45:M46"/>
  </mergeCells>
  <dataValidations count="2">
    <dataValidation type="list" allowBlank="1" showInputMessage="1" showErrorMessage="1" sqref="F47" xr:uid="{00000000-0002-0000-0200-000000000000}">
      <formula1>$O$9:$O$10</formula1>
    </dataValidation>
    <dataValidation type="list" allowBlank="1" showInputMessage="1" showErrorMessage="1" sqref="F50" xr:uid="{00000000-0002-0000-0200-000001000000}">
      <formula1>$Q$10</formula1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'NR Versteckt'!$J$6:$J$7</xm:f>
          </x14:formula1>
          <xm:sqref>F47</xm:sqref>
        </x14:dataValidation>
        <x14:dataValidation type="list" allowBlank="1" showInputMessage="1" showErrorMessage="1" xr:uid="{00000000-0002-0000-0200-000003000000}">
          <x14:formula1>
            <xm:f>'NR Versteckt'!$L$6:$L$7</xm:f>
          </x14:formula1>
          <xm:sqref>F50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tabColor theme="3" tint="0.79998168889431442"/>
    <pageSetUpPr fitToPage="1"/>
  </sheetPr>
  <dimension ref="B1:AA61"/>
  <sheetViews>
    <sheetView workbookViewId="0">
      <selection activeCell="R21" sqref="R21"/>
    </sheetView>
  </sheetViews>
  <sheetFormatPr baseColWidth="10" defaultColWidth="10.81640625" defaultRowHeight="14.5"/>
  <cols>
    <col min="1" max="1" width="1.54296875" customWidth="1"/>
    <col min="2" max="5" width="10.36328125" customWidth="1"/>
    <col min="6" max="6" width="6.6328125" customWidth="1"/>
    <col min="7" max="7" width="15.54296875" hidden="1" customWidth="1"/>
    <col min="8" max="8" width="15.1796875" hidden="1" customWidth="1"/>
    <col min="9" max="9" width="15" hidden="1" customWidth="1"/>
    <col min="10" max="10" width="14.81640625" hidden="1" customWidth="1"/>
    <col min="11" max="11" width="1.453125" customWidth="1"/>
    <col min="12" max="12" width="3.1796875" customWidth="1"/>
    <col min="13" max="13" width="8.1796875" customWidth="1"/>
    <col min="14" max="14" width="13.1796875" customWidth="1"/>
    <col min="15" max="15" width="58.453125" customWidth="1"/>
    <col min="16" max="16" width="21.7265625" customWidth="1"/>
    <col min="17" max="17" width="14.81640625" customWidth="1"/>
    <col min="18" max="20" width="14.453125" customWidth="1"/>
    <col min="21" max="21" width="0.81640625" customWidth="1"/>
    <col min="22" max="22" width="11.54296875" customWidth="1"/>
    <col min="23" max="23" width="14.1796875" customWidth="1"/>
    <col min="24" max="24" width="12.54296875" customWidth="1"/>
    <col min="25" max="25" width="1" customWidth="1"/>
    <col min="26" max="26" width="38.7265625" customWidth="1"/>
    <col min="27" max="27" width="13.81640625" customWidth="1"/>
    <col min="28" max="31" width="11.453125" customWidth="1"/>
  </cols>
  <sheetData>
    <row r="1" spans="2:26" ht="31">
      <c r="G1" s="129" t="s">
        <v>174</v>
      </c>
      <c r="H1" s="6"/>
      <c r="I1" s="6"/>
      <c r="J1" s="6"/>
      <c r="L1" s="96" t="s">
        <v>52</v>
      </c>
    </row>
    <row r="2" spans="2:26" ht="5.15" customHeight="1">
      <c r="G2" s="6"/>
      <c r="H2" s="6"/>
      <c r="I2" s="6"/>
      <c r="J2" s="6"/>
    </row>
    <row r="3" spans="2:26" ht="21">
      <c r="G3" s="6"/>
      <c r="H3" s="6"/>
      <c r="I3" s="6"/>
      <c r="J3" s="6"/>
      <c r="L3" s="98" t="s">
        <v>73</v>
      </c>
      <c r="M3" s="95"/>
      <c r="N3" s="95"/>
      <c r="O3" s="95"/>
      <c r="P3" s="95"/>
      <c r="Q3" s="95"/>
      <c r="R3" s="159"/>
      <c r="S3" s="95"/>
      <c r="T3" s="95"/>
      <c r="U3" s="95"/>
      <c r="V3" s="95"/>
      <c r="W3" s="95"/>
      <c r="X3" s="95"/>
      <c r="Y3" s="95"/>
      <c r="Z3" s="95"/>
    </row>
    <row r="4" spans="2:26" ht="4.5" customHeight="1">
      <c r="G4" s="6"/>
      <c r="H4" s="6"/>
      <c r="I4" s="6"/>
      <c r="J4" s="6"/>
      <c r="M4" s="160"/>
      <c r="N4" s="161"/>
      <c r="O4" s="161"/>
      <c r="P4" s="161"/>
      <c r="Q4" s="161"/>
      <c r="R4" s="162"/>
      <c r="S4" s="161"/>
      <c r="T4" s="161"/>
      <c r="U4" s="161"/>
      <c r="V4" s="161"/>
      <c r="W4" s="161"/>
      <c r="X4" s="161"/>
      <c r="Y4" s="161"/>
      <c r="Z4" s="161"/>
    </row>
    <row r="5" spans="2:26">
      <c r="G5" s="6"/>
      <c r="H5" s="6"/>
      <c r="I5" s="6"/>
      <c r="J5" s="6"/>
      <c r="L5" s="163"/>
      <c r="M5" s="163"/>
      <c r="N5" s="164"/>
      <c r="O5" s="163"/>
      <c r="P5" s="165" t="s">
        <v>250</v>
      </c>
      <c r="Q5" s="166"/>
      <c r="R5" s="167" t="str">
        <f>CONCATENATE("incl. Marktanpassungsfaktor ",TEXT(Baukostenzuschlag,"0,0"))</f>
        <v>incl. Marktanpassungsfaktor 1,0</v>
      </c>
      <c r="S5" s="161"/>
      <c r="T5" s="161"/>
      <c r="U5" s="161"/>
      <c r="V5" s="161"/>
      <c r="W5" s="161"/>
      <c r="X5" s="161"/>
      <c r="Y5" s="161"/>
      <c r="Z5" s="161"/>
    </row>
    <row r="6" spans="2:26" ht="5.15" customHeight="1">
      <c r="G6" s="6"/>
      <c r="H6" s="6"/>
      <c r="I6" s="6"/>
      <c r="J6" s="6"/>
      <c r="L6" s="163"/>
      <c r="M6" s="163"/>
      <c r="N6" s="164"/>
      <c r="O6" s="163"/>
      <c r="P6" s="163"/>
      <c r="Q6" s="166"/>
      <c r="R6" s="163"/>
      <c r="S6" s="161"/>
      <c r="T6" s="161"/>
      <c r="U6" s="161"/>
      <c r="V6" s="161"/>
      <c r="W6" s="161"/>
      <c r="X6" s="161"/>
      <c r="Y6" s="161"/>
      <c r="Z6" s="161"/>
    </row>
    <row r="7" spans="2:26" ht="21">
      <c r="G7" s="6"/>
      <c r="H7" s="6"/>
      <c r="I7" s="6"/>
      <c r="J7" s="6"/>
      <c r="L7" s="168"/>
      <c r="M7" s="168"/>
      <c r="N7" s="169" t="s">
        <v>0</v>
      </c>
      <c r="O7" s="170"/>
      <c r="P7" s="171">
        <f>T59</f>
        <v>35000</v>
      </c>
      <c r="Q7" s="166"/>
      <c r="R7" s="171">
        <f>SUM(P7)*(Baukostenzuschlag)</f>
        <v>35000</v>
      </c>
      <c r="S7" s="161"/>
      <c r="T7" s="161"/>
      <c r="U7" s="161"/>
      <c r="V7" s="161"/>
      <c r="W7" s="161"/>
      <c r="X7" s="161"/>
      <c r="Y7" s="161"/>
      <c r="Z7" s="161"/>
    </row>
    <row r="8" spans="2:26" ht="21">
      <c r="G8" s="6" t="s">
        <v>176</v>
      </c>
      <c r="H8" s="6"/>
      <c r="I8" s="6"/>
      <c r="J8" s="6"/>
      <c r="L8" s="168"/>
      <c r="M8" s="168"/>
      <c r="N8" s="169" t="s">
        <v>183</v>
      </c>
      <c r="O8" s="172"/>
      <c r="P8" s="171">
        <f>P7</f>
        <v>35000</v>
      </c>
      <c r="Q8" s="166"/>
      <c r="R8" s="171">
        <f>SUM(P8)*(Baukostenzuschlag)</f>
        <v>35000</v>
      </c>
      <c r="S8" s="161"/>
      <c r="T8" s="161"/>
      <c r="U8" s="161"/>
      <c r="V8" s="161"/>
      <c r="W8" s="161"/>
      <c r="X8" s="161"/>
      <c r="Y8" s="161"/>
      <c r="Z8" s="161"/>
    </row>
    <row r="9" spans="2:26" ht="5.15" customHeight="1">
      <c r="G9" s="6"/>
      <c r="H9" s="6"/>
      <c r="I9" s="6"/>
      <c r="J9" s="6"/>
      <c r="L9" s="173"/>
      <c r="M9" s="173"/>
      <c r="N9" s="173"/>
      <c r="O9" s="173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</row>
    <row r="10" spans="2:26" ht="21" customHeight="1">
      <c r="G10" s="6"/>
      <c r="H10" s="6"/>
      <c r="I10" s="6"/>
      <c r="J10" s="6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2:26" ht="21">
      <c r="C11" s="174"/>
      <c r="G11" s="175" t="s">
        <v>72</v>
      </c>
      <c r="H11" s="244">
        <f>SUM(G13:H13)</f>
        <v>25000</v>
      </c>
      <c r="I11" s="176" t="s">
        <v>76</v>
      </c>
      <c r="J11" s="179">
        <f>SUM(I13:J13)</f>
        <v>10000</v>
      </c>
    </row>
    <row r="12" spans="2:26">
      <c r="G12" t="s">
        <v>172</v>
      </c>
      <c r="H12" t="s">
        <v>204</v>
      </c>
      <c r="I12" t="s">
        <v>173</v>
      </c>
      <c r="J12" t="s">
        <v>175</v>
      </c>
      <c r="L12" s="12" t="s">
        <v>252</v>
      </c>
    </row>
    <row r="13" spans="2:26">
      <c r="B13" s="12" t="s">
        <v>310</v>
      </c>
      <c r="E13" s="11"/>
      <c r="F13" s="11"/>
      <c r="G13" s="2">
        <f>SUM(G19:G108)</f>
        <v>0</v>
      </c>
      <c r="H13" s="2">
        <f>SUM(H19:H108)</f>
        <v>25000</v>
      </c>
      <c r="I13" s="2">
        <f>SUM(I19:I108)</f>
        <v>10000</v>
      </c>
      <c r="J13" s="2">
        <f>SUM(J19:J108)</f>
        <v>0</v>
      </c>
      <c r="K13" s="1"/>
      <c r="L13" s="118" t="s">
        <v>251</v>
      </c>
    </row>
    <row r="14" spans="2:26">
      <c r="B14" s="12" t="s">
        <v>309</v>
      </c>
      <c r="E14" s="33"/>
      <c r="F14" s="33"/>
      <c r="G14" s="177">
        <f>G13*(Baukostenzuschlag)</f>
        <v>0</v>
      </c>
      <c r="H14" s="177">
        <f>H13*(Baukostenzuschlag)</f>
        <v>25000</v>
      </c>
      <c r="I14" s="177">
        <f>I13*(Baukostenzuschlag)</f>
        <v>10000</v>
      </c>
      <c r="J14" s="177">
        <f>J13*(Baukostenzuschlag)</f>
        <v>0</v>
      </c>
      <c r="K14" s="1"/>
      <c r="L14" s="1"/>
      <c r="M14" s="118"/>
    </row>
    <row r="15" spans="2:26" ht="21">
      <c r="B15" s="12" t="s">
        <v>329</v>
      </c>
      <c r="E15" s="33"/>
      <c r="F15" s="33"/>
      <c r="G15" s="178"/>
      <c r="H15" s="244">
        <f>SUM(G14:H14)</f>
        <v>25000</v>
      </c>
      <c r="I15" s="203"/>
      <c r="J15" s="179">
        <f>SUM(I14:J14)</f>
        <v>10000</v>
      </c>
      <c r="K15" s="1"/>
      <c r="L15" s="98" t="s">
        <v>233</v>
      </c>
      <c r="M15" s="95"/>
      <c r="N15" s="95"/>
      <c r="O15" s="95"/>
      <c r="P15" s="95"/>
      <c r="Q15" s="95"/>
      <c r="R15" s="159"/>
      <c r="S15" s="95"/>
      <c r="T15" s="95"/>
      <c r="U15" s="95"/>
      <c r="V15" s="95"/>
      <c r="W15" s="95"/>
      <c r="X15" s="95"/>
      <c r="Y15" s="95"/>
      <c r="Z15" s="95"/>
    </row>
    <row r="16" spans="2:26" ht="21">
      <c r="B16" s="25"/>
      <c r="K16" s="1"/>
      <c r="L16" s="1"/>
    </row>
    <row r="17" spans="2:27">
      <c r="B17" s="175" t="s">
        <v>72</v>
      </c>
      <c r="C17" s="175"/>
      <c r="D17" s="176" t="s">
        <v>76</v>
      </c>
      <c r="E17" s="176"/>
      <c r="F17" s="1" t="s">
        <v>316</v>
      </c>
      <c r="M17" s="180" t="s">
        <v>234</v>
      </c>
      <c r="N17" s="181"/>
      <c r="O17" s="182" t="s">
        <v>243</v>
      </c>
      <c r="P17" s="183" t="s">
        <v>239</v>
      </c>
      <c r="Q17" s="184" t="s">
        <v>235</v>
      </c>
      <c r="R17" s="181"/>
      <c r="S17" s="180" t="s">
        <v>17</v>
      </c>
      <c r="T17" s="181"/>
      <c r="V17" s="185" t="s">
        <v>177</v>
      </c>
      <c r="W17" s="181"/>
      <c r="X17" s="186"/>
      <c r="Z17" s="187"/>
    </row>
    <row r="18" spans="2:27" ht="29">
      <c r="B18" t="s">
        <v>172</v>
      </c>
      <c r="C18" t="s">
        <v>77</v>
      </c>
      <c r="D18" t="s">
        <v>173</v>
      </c>
      <c r="E18" t="s">
        <v>175</v>
      </c>
      <c r="K18" s="178"/>
      <c r="L18" s="178"/>
      <c r="M18" s="188" t="s">
        <v>1</v>
      </c>
      <c r="N18" s="189" t="s">
        <v>242</v>
      </c>
      <c r="O18" s="188" t="s">
        <v>244</v>
      </c>
      <c r="P18" s="190" t="s">
        <v>236</v>
      </c>
      <c r="Q18" s="188" t="s">
        <v>240</v>
      </c>
      <c r="R18" s="191" t="s">
        <v>241</v>
      </c>
      <c r="S18" s="190" t="s">
        <v>237</v>
      </c>
      <c r="T18" s="288" t="s">
        <v>238</v>
      </c>
      <c r="U18" s="192"/>
      <c r="V18" s="193" t="s">
        <v>245</v>
      </c>
      <c r="W18" s="194" t="s">
        <v>246</v>
      </c>
      <c r="X18" s="193" t="s">
        <v>75</v>
      </c>
      <c r="Y18" s="195"/>
      <c r="Z18" s="196" t="s">
        <v>225</v>
      </c>
      <c r="AA18" s="227"/>
    </row>
    <row r="19" spans="2:27">
      <c r="B19" s="293"/>
      <c r="C19" s="293">
        <v>1</v>
      </c>
      <c r="D19" s="293"/>
      <c r="E19" s="293"/>
      <c r="F19" s="295">
        <f t="shared" ref="F19:F21" si="0">IF(SUM(W19)=0,"?",1-SUM(B19:E19))</f>
        <v>0</v>
      </c>
      <c r="G19" s="131">
        <f t="shared" ref="G19" si="1">B19*$W19</f>
        <v>0</v>
      </c>
      <c r="H19" s="131">
        <f>C19*$W19</f>
        <v>25000</v>
      </c>
      <c r="I19" s="131">
        <f t="shared" ref="I19" si="2">D19*$W19</f>
        <v>0</v>
      </c>
      <c r="J19" s="131">
        <f t="shared" ref="J19" si="3">E19*$W19</f>
        <v>0</v>
      </c>
      <c r="K19" s="2"/>
      <c r="L19" s="198">
        <v>1</v>
      </c>
      <c r="M19" s="158"/>
      <c r="N19" s="158">
        <v>1</v>
      </c>
      <c r="O19" s="158" t="s">
        <v>330</v>
      </c>
      <c r="P19" s="158"/>
      <c r="Q19" s="283"/>
      <c r="R19" s="283"/>
      <c r="S19" s="285">
        <v>25000</v>
      </c>
      <c r="T19" s="284">
        <v>25000</v>
      </c>
      <c r="U19" s="287"/>
      <c r="V19" s="291">
        <f>S19</f>
        <v>25000</v>
      </c>
      <c r="W19" s="291">
        <f>T19</f>
        <v>25000</v>
      </c>
      <c r="X19" s="292"/>
      <c r="Z19" s="152"/>
      <c r="AA19" s="152"/>
    </row>
    <row r="20" spans="2:27">
      <c r="B20" s="293"/>
      <c r="C20" s="293"/>
      <c r="D20" s="293">
        <v>1</v>
      </c>
      <c r="E20" s="293"/>
      <c r="F20" s="295">
        <f t="shared" si="0"/>
        <v>0</v>
      </c>
      <c r="G20" s="131">
        <f t="shared" ref="G20:G53" si="4">B20*$W20</f>
        <v>0</v>
      </c>
      <c r="H20" s="131">
        <f t="shared" ref="H20:H52" si="5">C20*$W20</f>
        <v>0</v>
      </c>
      <c r="I20" s="131">
        <f t="shared" ref="I20:I53" si="6">D20*$W20</f>
        <v>10000</v>
      </c>
      <c r="J20" s="131">
        <f t="shared" ref="J20:J53" si="7">E20*$W20</f>
        <v>0</v>
      </c>
      <c r="K20" s="2"/>
      <c r="L20" s="200">
        <v>2</v>
      </c>
      <c r="M20" s="217"/>
      <c r="N20" s="217">
        <v>2</v>
      </c>
      <c r="O20" s="217" t="s">
        <v>331</v>
      </c>
      <c r="P20" s="217"/>
      <c r="Q20" s="217"/>
      <c r="R20" s="217"/>
      <c r="S20" s="286">
        <v>10000</v>
      </c>
      <c r="T20" s="219">
        <v>10000</v>
      </c>
      <c r="U20" s="287"/>
      <c r="V20" s="291">
        <f t="shared" ref="V20:V53" si="8">S20</f>
        <v>10000</v>
      </c>
      <c r="W20" s="291">
        <f t="shared" ref="W20:W53" si="9">T20</f>
        <v>10000</v>
      </c>
      <c r="X20" s="292"/>
      <c r="Z20" s="152"/>
      <c r="AA20" s="152"/>
    </row>
    <row r="21" spans="2:27">
      <c r="B21" s="293"/>
      <c r="C21" s="293"/>
      <c r="D21" s="293"/>
      <c r="E21" s="293"/>
      <c r="F21" s="295" t="str">
        <f t="shared" si="0"/>
        <v>?</v>
      </c>
      <c r="G21" s="131">
        <f t="shared" si="4"/>
        <v>0</v>
      </c>
      <c r="H21" s="131">
        <f t="shared" si="5"/>
        <v>0</v>
      </c>
      <c r="I21" s="131">
        <f t="shared" si="6"/>
        <v>0</v>
      </c>
      <c r="J21" s="131">
        <f t="shared" si="7"/>
        <v>0</v>
      </c>
      <c r="K21" s="2"/>
      <c r="L21" s="200">
        <v>3</v>
      </c>
      <c r="M21" s="217"/>
      <c r="N21" s="217"/>
      <c r="O21" s="217"/>
      <c r="P21" s="217"/>
      <c r="Q21" s="220"/>
      <c r="R21" s="220"/>
      <c r="S21" s="286"/>
      <c r="T21" s="219"/>
      <c r="U21" s="287"/>
      <c r="V21" s="291">
        <f t="shared" si="8"/>
        <v>0</v>
      </c>
      <c r="W21" s="291">
        <f t="shared" si="9"/>
        <v>0</v>
      </c>
      <c r="X21" s="292"/>
      <c r="Z21" s="152"/>
      <c r="AA21" s="152"/>
    </row>
    <row r="22" spans="2:27">
      <c r="B22" s="293"/>
      <c r="C22" s="293"/>
      <c r="D22" s="293"/>
      <c r="E22" s="293"/>
      <c r="F22" s="295" t="str">
        <f>IF(SUM(W22)=0,"?",1-SUM(B22:E22))</f>
        <v>?</v>
      </c>
      <c r="G22" s="131">
        <f t="shared" si="4"/>
        <v>0</v>
      </c>
      <c r="H22" s="131">
        <f t="shared" si="5"/>
        <v>0</v>
      </c>
      <c r="I22" s="131">
        <f t="shared" si="6"/>
        <v>0</v>
      </c>
      <c r="J22" s="131">
        <f t="shared" si="7"/>
        <v>0</v>
      </c>
      <c r="K22" s="2"/>
      <c r="L22" s="200">
        <v>4</v>
      </c>
      <c r="M22" s="217"/>
      <c r="N22" s="217"/>
      <c r="O22" s="217"/>
      <c r="P22" s="217"/>
      <c r="Q22" s="217"/>
      <c r="R22" s="217"/>
      <c r="S22" s="286"/>
      <c r="T22" s="219"/>
      <c r="U22" s="287"/>
      <c r="V22" s="291">
        <f t="shared" si="8"/>
        <v>0</v>
      </c>
      <c r="W22" s="291">
        <f t="shared" si="9"/>
        <v>0</v>
      </c>
      <c r="X22" s="292"/>
      <c r="Z22" s="152"/>
      <c r="AA22" s="152"/>
    </row>
    <row r="23" spans="2:27">
      <c r="B23" s="293"/>
      <c r="C23" s="293"/>
      <c r="D23" s="293"/>
      <c r="E23" s="293"/>
      <c r="F23" s="295" t="str">
        <f t="shared" ref="F23:F53" si="10">IF(SUM(W23)=0,"?",1-SUM(B23:E23))</f>
        <v>?</v>
      </c>
      <c r="G23" s="131">
        <f t="shared" si="4"/>
        <v>0</v>
      </c>
      <c r="H23" s="131">
        <f t="shared" si="5"/>
        <v>0</v>
      </c>
      <c r="I23" s="131">
        <f t="shared" si="6"/>
        <v>0</v>
      </c>
      <c r="J23" s="131">
        <f t="shared" si="7"/>
        <v>0</v>
      </c>
      <c r="K23" s="2"/>
      <c r="L23" s="200">
        <v>5</v>
      </c>
      <c r="M23" s="217"/>
      <c r="N23" s="217"/>
      <c r="O23" s="217"/>
      <c r="P23" s="217"/>
      <c r="Q23" s="220"/>
      <c r="R23" s="220"/>
      <c r="S23" s="286"/>
      <c r="T23" s="219"/>
      <c r="U23" s="287"/>
      <c r="V23" s="291">
        <f t="shared" si="8"/>
        <v>0</v>
      </c>
      <c r="W23" s="291">
        <f t="shared" si="9"/>
        <v>0</v>
      </c>
      <c r="X23" s="292"/>
      <c r="Z23" s="152"/>
      <c r="AA23" s="152"/>
    </row>
    <row r="24" spans="2:27">
      <c r="B24" s="293"/>
      <c r="C24" s="293"/>
      <c r="D24" s="293"/>
      <c r="E24" s="293"/>
      <c r="F24" s="295" t="str">
        <f t="shared" si="10"/>
        <v>?</v>
      </c>
      <c r="G24" s="131">
        <f t="shared" si="4"/>
        <v>0</v>
      </c>
      <c r="H24" s="131">
        <f t="shared" si="5"/>
        <v>0</v>
      </c>
      <c r="I24" s="131">
        <f t="shared" si="6"/>
        <v>0</v>
      </c>
      <c r="J24" s="131">
        <f t="shared" si="7"/>
        <v>0</v>
      </c>
      <c r="K24" s="2"/>
      <c r="L24" s="200">
        <v>6</v>
      </c>
      <c r="M24" s="217"/>
      <c r="N24" s="217"/>
      <c r="O24" s="217"/>
      <c r="P24" s="217"/>
      <c r="Q24" s="220"/>
      <c r="R24" s="220"/>
      <c r="S24" s="286"/>
      <c r="T24" s="219"/>
      <c r="U24" s="287"/>
      <c r="V24" s="291">
        <f t="shared" si="8"/>
        <v>0</v>
      </c>
      <c r="W24" s="291">
        <f t="shared" si="9"/>
        <v>0</v>
      </c>
      <c r="X24" s="292"/>
      <c r="Z24" s="152"/>
      <c r="AA24" s="152"/>
    </row>
    <row r="25" spans="2:27">
      <c r="B25" s="293"/>
      <c r="C25" s="293"/>
      <c r="D25" s="293"/>
      <c r="E25" s="293"/>
      <c r="F25" s="295" t="str">
        <f t="shared" si="10"/>
        <v>?</v>
      </c>
      <c r="G25" s="131">
        <f t="shared" si="4"/>
        <v>0</v>
      </c>
      <c r="H25" s="131">
        <f t="shared" si="5"/>
        <v>0</v>
      </c>
      <c r="I25" s="131">
        <f t="shared" si="6"/>
        <v>0</v>
      </c>
      <c r="J25" s="131">
        <f t="shared" si="7"/>
        <v>0</v>
      </c>
      <c r="K25" s="2"/>
      <c r="L25" s="200">
        <v>7</v>
      </c>
      <c r="M25" s="217"/>
      <c r="N25" s="217"/>
      <c r="O25" s="217"/>
      <c r="P25" s="217"/>
      <c r="Q25" s="220"/>
      <c r="R25" s="220"/>
      <c r="S25" s="218"/>
      <c r="T25" s="219"/>
      <c r="U25" s="199"/>
      <c r="V25" s="291">
        <f t="shared" si="8"/>
        <v>0</v>
      </c>
      <c r="W25" s="291">
        <f t="shared" si="9"/>
        <v>0</v>
      </c>
      <c r="X25" s="292"/>
      <c r="Z25" s="152"/>
      <c r="AA25" s="152"/>
    </row>
    <row r="26" spans="2:27">
      <c r="B26" s="293"/>
      <c r="C26" s="293"/>
      <c r="D26" s="293"/>
      <c r="E26" s="293"/>
      <c r="F26" s="295" t="str">
        <f t="shared" si="10"/>
        <v>?</v>
      </c>
      <c r="G26" s="131">
        <f t="shared" si="4"/>
        <v>0</v>
      </c>
      <c r="H26" s="131">
        <f t="shared" si="5"/>
        <v>0</v>
      </c>
      <c r="I26" s="131">
        <f t="shared" si="6"/>
        <v>0</v>
      </c>
      <c r="J26" s="131">
        <f t="shared" si="7"/>
        <v>0</v>
      </c>
      <c r="K26" s="2"/>
      <c r="L26" s="200">
        <v>8</v>
      </c>
      <c r="M26" s="217"/>
      <c r="N26" s="217"/>
      <c r="O26" s="217"/>
      <c r="P26" s="217"/>
      <c r="Q26" s="220"/>
      <c r="R26" s="220"/>
      <c r="S26" s="218"/>
      <c r="T26" s="219"/>
      <c r="U26" s="199"/>
      <c r="V26" s="291">
        <f t="shared" si="8"/>
        <v>0</v>
      </c>
      <c r="W26" s="291">
        <f t="shared" si="9"/>
        <v>0</v>
      </c>
      <c r="X26" s="292"/>
      <c r="Z26" s="152"/>
      <c r="AA26" s="152"/>
    </row>
    <row r="27" spans="2:27">
      <c r="B27" s="293"/>
      <c r="C27" s="293"/>
      <c r="D27" s="293"/>
      <c r="E27" s="293"/>
      <c r="F27" s="295" t="str">
        <f t="shared" si="10"/>
        <v>?</v>
      </c>
      <c r="G27" s="131">
        <f t="shared" si="4"/>
        <v>0</v>
      </c>
      <c r="H27" s="131">
        <f t="shared" si="5"/>
        <v>0</v>
      </c>
      <c r="I27" s="131">
        <f t="shared" si="6"/>
        <v>0</v>
      </c>
      <c r="J27" s="131">
        <f t="shared" si="7"/>
        <v>0</v>
      </c>
      <c r="K27" s="2"/>
      <c r="L27" s="200">
        <v>9</v>
      </c>
      <c r="M27" s="217"/>
      <c r="N27" s="217"/>
      <c r="O27" s="217"/>
      <c r="P27" s="217"/>
      <c r="Q27" s="220"/>
      <c r="R27" s="220"/>
      <c r="S27" s="218"/>
      <c r="T27" s="219"/>
      <c r="U27" s="199"/>
      <c r="V27" s="291">
        <f t="shared" si="8"/>
        <v>0</v>
      </c>
      <c r="W27" s="291">
        <f t="shared" si="9"/>
        <v>0</v>
      </c>
      <c r="X27" s="292"/>
      <c r="Z27" s="152"/>
      <c r="AA27" s="152"/>
    </row>
    <row r="28" spans="2:27">
      <c r="B28" s="293"/>
      <c r="C28" s="293"/>
      <c r="D28" s="293"/>
      <c r="E28" s="293"/>
      <c r="F28" s="295" t="str">
        <f t="shared" si="10"/>
        <v>?</v>
      </c>
      <c r="G28" s="131">
        <f t="shared" si="4"/>
        <v>0</v>
      </c>
      <c r="H28" s="131">
        <f t="shared" si="5"/>
        <v>0</v>
      </c>
      <c r="I28" s="131">
        <f t="shared" si="6"/>
        <v>0</v>
      </c>
      <c r="J28" s="131">
        <f t="shared" si="7"/>
        <v>0</v>
      </c>
      <c r="K28" s="2"/>
      <c r="L28" s="200">
        <v>10</v>
      </c>
      <c r="M28" s="217"/>
      <c r="N28" s="217"/>
      <c r="O28" s="217"/>
      <c r="P28" s="217"/>
      <c r="Q28" s="220"/>
      <c r="R28" s="220"/>
      <c r="S28" s="218"/>
      <c r="T28" s="219"/>
      <c r="U28" s="199"/>
      <c r="V28" s="291">
        <f t="shared" si="8"/>
        <v>0</v>
      </c>
      <c r="W28" s="291">
        <f t="shared" si="9"/>
        <v>0</v>
      </c>
      <c r="X28" s="292"/>
      <c r="Z28" s="152"/>
      <c r="AA28" s="152"/>
    </row>
    <row r="29" spans="2:27">
      <c r="B29" s="293"/>
      <c r="C29" s="293"/>
      <c r="D29" s="293"/>
      <c r="E29" s="293"/>
      <c r="F29" s="295" t="str">
        <f t="shared" si="10"/>
        <v>?</v>
      </c>
      <c r="G29" s="131">
        <f t="shared" si="4"/>
        <v>0</v>
      </c>
      <c r="H29" s="131">
        <f t="shared" si="5"/>
        <v>0</v>
      </c>
      <c r="I29" s="131">
        <f t="shared" si="6"/>
        <v>0</v>
      </c>
      <c r="J29" s="131">
        <f t="shared" si="7"/>
        <v>0</v>
      </c>
      <c r="K29" s="2"/>
      <c r="L29" s="200">
        <v>11</v>
      </c>
      <c r="M29" s="217"/>
      <c r="N29" s="217"/>
      <c r="O29" s="217"/>
      <c r="P29" s="217"/>
      <c r="Q29" s="220"/>
      <c r="R29" s="220"/>
      <c r="S29" s="218"/>
      <c r="T29" s="219"/>
      <c r="U29" s="199"/>
      <c r="V29" s="291">
        <f t="shared" si="8"/>
        <v>0</v>
      </c>
      <c r="W29" s="291">
        <f t="shared" si="9"/>
        <v>0</v>
      </c>
      <c r="X29" s="292"/>
      <c r="Z29" s="152"/>
      <c r="AA29" s="152"/>
    </row>
    <row r="30" spans="2:27">
      <c r="B30" s="293"/>
      <c r="C30" s="293"/>
      <c r="D30" s="293"/>
      <c r="E30" s="293"/>
      <c r="F30" s="295" t="str">
        <f t="shared" si="10"/>
        <v>?</v>
      </c>
      <c r="G30" s="131">
        <f t="shared" si="4"/>
        <v>0</v>
      </c>
      <c r="H30" s="131">
        <f t="shared" si="5"/>
        <v>0</v>
      </c>
      <c r="I30" s="131">
        <f t="shared" si="6"/>
        <v>0</v>
      </c>
      <c r="J30" s="131">
        <f t="shared" si="7"/>
        <v>0</v>
      </c>
      <c r="K30" s="2"/>
      <c r="L30" s="200">
        <v>12</v>
      </c>
      <c r="M30" s="217"/>
      <c r="N30" s="217"/>
      <c r="O30" s="217"/>
      <c r="P30" s="217"/>
      <c r="Q30" s="220"/>
      <c r="R30" s="220"/>
      <c r="S30" s="218"/>
      <c r="T30" s="219"/>
      <c r="U30" s="199"/>
      <c r="V30" s="291">
        <f t="shared" si="8"/>
        <v>0</v>
      </c>
      <c r="W30" s="291">
        <f t="shared" si="9"/>
        <v>0</v>
      </c>
      <c r="X30" s="292"/>
      <c r="Z30" s="152"/>
      <c r="AA30" s="152"/>
    </row>
    <row r="31" spans="2:27">
      <c r="B31" s="293"/>
      <c r="C31" s="293"/>
      <c r="D31" s="293"/>
      <c r="E31" s="293"/>
      <c r="F31" s="295" t="str">
        <f t="shared" si="10"/>
        <v>?</v>
      </c>
      <c r="G31" s="131">
        <f t="shared" si="4"/>
        <v>0</v>
      </c>
      <c r="H31" s="131">
        <f t="shared" si="5"/>
        <v>0</v>
      </c>
      <c r="I31" s="131">
        <f t="shared" si="6"/>
        <v>0</v>
      </c>
      <c r="J31" s="131">
        <f t="shared" si="7"/>
        <v>0</v>
      </c>
      <c r="K31" s="2"/>
      <c r="L31" s="200">
        <v>13</v>
      </c>
      <c r="M31" s="217"/>
      <c r="N31" s="217"/>
      <c r="O31" s="217"/>
      <c r="P31" s="217"/>
      <c r="Q31" s="220"/>
      <c r="R31" s="220"/>
      <c r="S31" s="218"/>
      <c r="T31" s="219"/>
      <c r="U31" s="199"/>
      <c r="V31" s="291">
        <f t="shared" si="8"/>
        <v>0</v>
      </c>
      <c r="W31" s="291">
        <f t="shared" si="9"/>
        <v>0</v>
      </c>
      <c r="X31" s="292"/>
      <c r="Z31" s="152"/>
      <c r="AA31" s="152"/>
    </row>
    <row r="32" spans="2:27">
      <c r="B32" s="293"/>
      <c r="C32" s="293"/>
      <c r="D32" s="293"/>
      <c r="E32" s="293"/>
      <c r="F32" s="295" t="str">
        <f t="shared" si="10"/>
        <v>?</v>
      </c>
      <c r="G32" s="131">
        <f t="shared" si="4"/>
        <v>0</v>
      </c>
      <c r="H32" s="131">
        <f t="shared" si="5"/>
        <v>0</v>
      </c>
      <c r="I32" s="131">
        <f t="shared" si="6"/>
        <v>0</v>
      </c>
      <c r="J32" s="131">
        <f t="shared" si="7"/>
        <v>0</v>
      </c>
      <c r="K32" s="2"/>
      <c r="L32" s="200">
        <v>14</v>
      </c>
      <c r="M32" s="217"/>
      <c r="N32" s="217"/>
      <c r="O32" s="217"/>
      <c r="P32" s="217"/>
      <c r="Q32" s="220"/>
      <c r="R32" s="220"/>
      <c r="S32" s="218"/>
      <c r="T32" s="219"/>
      <c r="U32" s="199"/>
      <c r="V32" s="291">
        <f t="shared" si="8"/>
        <v>0</v>
      </c>
      <c r="W32" s="291">
        <f t="shared" si="9"/>
        <v>0</v>
      </c>
      <c r="X32" s="292"/>
      <c r="Z32" s="152"/>
      <c r="AA32" s="152"/>
    </row>
    <row r="33" spans="2:27">
      <c r="B33" s="293"/>
      <c r="C33" s="293"/>
      <c r="D33" s="293"/>
      <c r="E33" s="293"/>
      <c r="F33" s="295" t="str">
        <f t="shared" si="10"/>
        <v>?</v>
      </c>
      <c r="G33" s="131">
        <f t="shared" si="4"/>
        <v>0</v>
      </c>
      <c r="H33" s="131">
        <f t="shared" si="5"/>
        <v>0</v>
      </c>
      <c r="I33" s="131">
        <f t="shared" si="6"/>
        <v>0</v>
      </c>
      <c r="J33" s="131">
        <f t="shared" si="7"/>
        <v>0</v>
      </c>
      <c r="K33" s="2"/>
      <c r="L33" s="200">
        <v>15</v>
      </c>
      <c r="M33" s="217"/>
      <c r="N33" s="217"/>
      <c r="O33" s="217"/>
      <c r="P33" s="217"/>
      <c r="Q33" s="220"/>
      <c r="R33" s="220"/>
      <c r="S33" s="218"/>
      <c r="T33" s="219"/>
      <c r="U33" s="199"/>
      <c r="V33" s="291">
        <f t="shared" si="8"/>
        <v>0</v>
      </c>
      <c r="W33" s="291">
        <f t="shared" si="9"/>
        <v>0</v>
      </c>
      <c r="X33" s="292"/>
      <c r="Z33" s="152"/>
      <c r="AA33" s="152"/>
    </row>
    <row r="34" spans="2:27">
      <c r="B34" s="293"/>
      <c r="C34" s="293"/>
      <c r="D34" s="293"/>
      <c r="E34" s="293"/>
      <c r="F34" s="295" t="str">
        <f t="shared" si="10"/>
        <v>?</v>
      </c>
      <c r="G34" s="131">
        <f t="shared" si="4"/>
        <v>0</v>
      </c>
      <c r="H34" s="131">
        <f t="shared" si="5"/>
        <v>0</v>
      </c>
      <c r="I34" s="131">
        <f t="shared" si="6"/>
        <v>0</v>
      </c>
      <c r="J34" s="131">
        <f t="shared" si="7"/>
        <v>0</v>
      </c>
      <c r="K34" s="2"/>
      <c r="L34" s="200">
        <v>16</v>
      </c>
      <c r="M34" s="217"/>
      <c r="N34" s="217"/>
      <c r="O34" s="217"/>
      <c r="P34" s="217"/>
      <c r="Q34" s="220"/>
      <c r="R34" s="220"/>
      <c r="S34" s="218"/>
      <c r="T34" s="219"/>
      <c r="U34" s="199"/>
      <c r="V34" s="291">
        <f t="shared" si="8"/>
        <v>0</v>
      </c>
      <c r="W34" s="291">
        <f t="shared" si="9"/>
        <v>0</v>
      </c>
      <c r="X34" s="292"/>
      <c r="Z34" s="152"/>
      <c r="AA34" s="152"/>
    </row>
    <row r="35" spans="2:27">
      <c r="B35" s="293"/>
      <c r="C35" s="293"/>
      <c r="D35" s="293"/>
      <c r="E35" s="293"/>
      <c r="F35" s="295" t="str">
        <f t="shared" si="10"/>
        <v>?</v>
      </c>
      <c r="G35" s="131">
        <f t="shared" si="4"/>
        <v>0</v>
      </c>
      <c r="H35" s="131">
        <f t="shared" si="5"/>
        <v>0</v>
      </c>
      <c r="I35" s="131">
        <f t="shared" si="6"/>
        <v>0</v>
      </c>
      <c r="J35" s="131">
        <f t="shared" si="7"/>
        <v>0</v>
      </c>
      <c r="K35" s="2"/>
      <c r="L35" s="200">
        <v>17</v>
      </c>
      <c r="M35" s="217"/>
      <c r="N35" s="217"/>
      <c r="O35" s="217"/>
      <c r="P35" s="217"/>
      <c r="Q35" s="217"/>
      <c r="R35" s="217"/>
      <c r="S35" s="218"/>
      <c r="T35" s="219"/>
      <c r="U35" s="199"/>
      <c r="V35" s="291">
        <f t="shared" si="8"/>
        <v>0</v>
      </c>
      <c r="W35" s="291">
        <f t="shared" si="9"/>
        <v>0</v>
      </c>
      <c r="X35" s="292"/>
      <c r="Z35" s="152"/>
      <c r="AA35" s="152"/>
    </row>
    <row r="36" spans="2:27">
      <c r="B36" s="293"/>
      <c r="C36" s="293"/>
      <c r="D36" s="293"/>
      <c r="E36" s="293"/>
      <c r="F36" s="295" t="str">
        <f t="shared" si="10"/>
        <v>?</v>
      </c>
      <c r="G36" s="131">
        <f t="shared" si="4"/>
        <v>0</v>
      </c>
      <c r="H36" s="131">
        <f t="shared" si="5"/>
        <v>0</v>
      </c>
      <c r="I36" s="131">
        <f t="shared" si="6"/>
        <v>0</v>
      </c>
      <c r="J36" s="131">
        <f t="shared" si="7"/>
        <v>0</v>
      </c>
      <c r="K36" s="2"/>
      <c r="L36" s="200">
        <v>18</v>
      </c>
      <c r="M36" s="217"/>
      <c r="N36" s="217"/>
      <c r="O36" s="217"/>
      <c r="P36" s="217"/>
      <c r="Q36" s="220"/>
      <c r="R36" s="220"/>
      <c r="S36" s="218"/>
      <c r="T36" s="219"/>
      <c r="U36" s="199"/>
      <c r="V36" s="291">
        <f t="shared" si="8"/>
        <v>0</v>
      </c>
      <c r="W36" s="291">
        <f t="shared" si="9"/>
        <v>0</v>
      </c>
      <c r="X36" s="292"/>
      <c r="Z36" s="152"/>
      <c r="AA36" s="152"/>
    </row>
    <row r="37" spans="2:27">
      <c r="B37" s="293"/>
      <c r="C37" s="293"/>
      <c r="D37" s="293"/>
      <c r="E37" s="293"/>
      <c r="F37" s="295" t="str">
        <f t="shared" si="10"/>
        <v>?</v>
      </c>
      <c r="G37" s="131">
        <f t="shared" si="4"/>
        <v>0</v>
      </c>
      <c r="H37" s="131">
        <f t="shared" si="5"/>
        <v>0</v>
      </c>
      <c r="I37" s="131">
        <f t="shared" si="6"/>
        <v>0</v>
      </c>
      <c r="J37" s="131">
        <f t="shared" si="7"/>
        <v>0</v>
      </c>
      <c r="K37" s="2"/>
      <c r="L37" s="200">
        <v>19</v>
      </c>
      <c r="M37" s="217"/>
      <c r="N37" s="217"/>
      <c r="O37" s="217"/>
      <c r="P37" s="217"/>
      <c r="Q37" s="217"/>
      <c r="R37" s="217"/>
      <c r="S37" s="218"/>
      <c r="T37" s="219"/>
      <c r="U37" s="199"/>
      <c r="V37" s="291">
        <f t="shared" si="8"/>
        <v>0</v>
      </c>
      <c r="W37" s="291">
        <f t="shared" si="9"/>
        <v>0</v>
      </c>
      <c r="X37" s="292"/>
      <c r="Z37" s="152"/>
      <c r="AA37" s="152"/>
    </row>
    <row r="38" spans="2:27">
      <c r="B38" s="293"/>
      <c r="C38" s="293"/>
      <c r="D38" s="293"/>
      <c r="E38" s="293"/>
      <c r="F38" s="295" t="str">
        <f t="shared" si="10"/>
        <v>?</v>
      </c>
      <c r="G38" s="131">
        <f t="shared" si="4"/>
        <v>0</v>
      </c>
      <c r="H38" s="131">
        <f t="shared" si="5"/>
        <v>0</v>
      </c>
      <c r="I38" s="131">
        <f t="shared" si="6"/>
        <v>0</v>
      </c>
      <c r="J38" s="131">
        <f t="shared" si="7"/>
        <v>0</v>
      </c>
      <c r="K38" s="2"/>
      <c r="L38" s="200">
        <v>20</v>
      </c>
      <c r="M38" s="217"/>
      <c r="N38" s="217"/>
      <c r="O38" s="217"/>
      <c r="P38" s="217"/>
      <c r="Q38" s="220"/>
      <c r="R38" s="220"/>
      <c r="S38" s="218"/>
      <c r="T38" s="219"/>
      <c r="U38" s="199"/>
      <c r="V38" s="291">
        <f t="shared" si="8"/>
        <v>0</v>
      </c>
      <c r="W38" s="291">
        <f t="shared" si="9"/>
        <v>0</v>
      </c>
      <c r="X38" s="292"/>
      <c r="Z38" s="152"/>
      <c r="AA38" s="152"/>
    </row>
    <row r="39" spans="2:27">
      <c r="B39" s="293"/>
      <c r="C39" s="293"/>
      <c r="D39" s="293"/>
      <c r="E39" s="293"/>
      <c r="F39" s="295" t="str">
        <f t="shared" si="10"/>
        <v>?</v>
      </c>
      <c r="G39" s="131">
        <f t="shared" si="4"/>
        <v>0</v>
      </c>
      <c r="H39" s="131">
        <f t="shared" si="5"/>
        <v>0</v>
      </c>
      <c r="I39" s="131">
        <f t="shared" si="6"/>
        <v>0</v>
      </c>
      <c r="J39" s="131">
        <f t="shared" si="7"/>
        <v>0</v>
      </c>
      <c r="K39" s="2"/>
      <c r="L39" s="200">
        <v>21</v>
      </c>
      <c r="M39" s="217"/>
      <c r="N39" s="217"/>
      <c r="O39" s="217"/>
      <c r="P39" s="217"/>
      <c r="Q39" s="217"/>
      <c r="R39" s="217"/>
      <c r="S39" s="218"/>
      <c r="T39" s="219"/>
      <c r="U39" s="199"/>
      <c r="V39" s="291">
        <f t="shared" si="8"/>
        <v>0</v>
      </c>
      <c r="W39" s="291">
        <f t="shared" si="9"/>
        <v>0</v>
      </c>
      <c r="X39" s="292"/>
      <c r="Z39" s="152"/>
      <c r="AA39" s="152"/>
    </row>
    <row r="40" spans="2:27">
      <c r="B40" s="293"/>
      <c r="C40" s="293"/>
      <c r="D40" s="293"/>
      <c r="E40" s="293"/>
      <c r="F40" s="295" t="str">
        <f t="shared" si="10"/>
        <v>?</v>
      </c>
      <c r="G40" s="131">
        <f t="shared" si="4"/>
        <v>0</v>
      </c>
      <c r="H40" s="131">
        <f t="shared" si="5"/>
        <v>0</v>
      </c>
      <c r="I40" s="131">
        <f t="shared" si="6"/>
        <v>0</v>
      </c>
      <c r="J40" s="131">
        <f t="shared" si="7"/>
        <v>0</v>
      </c>
      <c r="K40" s="2"/>
      <c r="L40" s="200">
        <v>22</v>
      </c>
      <c r="M40" s="217"/>
      <c r="N40" s="217"/>
      <c r="O40" s="217"/>
      <c r="P40" s="217"/>
      <c r="Q40" s="220"/>
      <c r="R40" s="220"/>
      <c r="S40" s="218"/>
      <c r="T40" s="219"/>
      <c r="U40" s="199"/>
      <c r="V40" s="291">
        <f t="shared" si="8"/>
        <v>0</v>
      </c>
      <c r="W40" s="291">
        <f t="shared" si="9"/>
        <v>0</v>
      </c>
      <c r="X40" s="292"/>
      <c r="Z40" s="152"/>
      <c r="AA40" s="152"/>
    </row>
    <row r="41" spans="2:27">
      <c r="B41" s="293"/>
      <c r="C41" s="293"/>
      <c r="D41" s="293"/>
      <c r="E41" s="293"/>
      <c r="F41" s="295" t="str">
        <f t="shared" si="10"/>
        <v>?</v>
      </c>
      <c r="G41" s="131">
        <f t="shared" si="4"/>
        <v>0</v>
      </c>
      <c r="H41" s="131">
        <f t="shared" si="5"/>
        <v>0</v>
      </c>
      <c r="I41" s="131">
        <f t="shared" si="6"/>
        <v>0</v>
      </c>
      <c r="J41" s="131">
        <f t="shared" si="7"/>
        <v>0</v>
      </c>
      <c r="K41" s="2"/>
      <c r="L41" s="200">
        <v>23</v>
      </c>
      <c r="M41" s="217"/>
      <c r="N41" s="217"/>
      <c r="O41" s="217"/>
      <c r="P41" s="217"/>
      <c r="Q41" s="217"/>
      <c r="R41" s="217"/>
      <c r="S41" s="218"/>
      <c r="T41" s="219"/>
      <c r="U41" s="199"/>
      <c r="V41" s="291">
        <f t="shared" si="8"/>
        <v>0</v>
      </c>
      <c r="W41" s="291">
        <f t="shared" si="9"/>
        <v>0</v>
      </c>
      <c r="X41" s="292"/>
      <c r="Z41" s="152"/>
      <c r="AA41" s="152"/>
    </row>
    <row r="42" spans="2:27">
      <c r="B42" s="293"/>
      <c r="C42" s="293"/>
      <c r="D42" s="293"/>
      <c r="E42" s="293"/>
      <c r="F42" s="295" t="str">
        <f t="shared" si="10"/>
        <v>?</v>
      </c>
      <c r="G42" s="131">
        <f t="shared" si="4"/>
        <v>0</v>
      </c>
      <c r="H42" s="131">
        <f t="shared" si="5"/>
        <v>0</v>
      </c>
      <c r="I42" s="131">
        <f t="shared" si="6"/>
        <v>0</v>
      </c>
      <c r="J42" s="131">
        <f t="shared" si="7"/>
        <v>0</v>
      </c>
      <c r="K42" s="2"/>
      <c r="L42" s="200">
        <v>24</v>
      </c>
      <c r="M42" s="217"/>
      <c r="N42" s="217"/>
      <c r="O42" s="217"/>
      <c r="P42" s="217"/>
      <c r="Q42" s="220"/>
      <c r="R42" s="220"/>
      <c r="S42" s="218"/>
      <c r="T42" s="219"/>
      <c r="U42" s="199"/>
      <c r="V42" s="291">
        <f t="shared" si="8"/>
        <v>0</v>
      </c>
      <c r="W42" s="291">
        <f t="shared" si="9"/>
        <v>0</v>
      </c>
      <c r="X42" s="292"/>
      <c r="Z42" s="152"/>
      <c r="AA42" s="152"/>
    </row>
    <row r="43" spans="2:27">
      <c r="B43" s="293"/>
      <c r="C43" s="293"/>
      <c r="D43" s="293"/>
      <c r="E43" s="293"/>
      <c r="F43" s="295" t="str">
        <f t="shared" si="10"/>
        <v>?</v>
      </c>
      <c r="G43" s="131">
        <f t="shared" si="4"/>
        <v>0</v>
      </c>
      <c r="H43" s="131">
        <f t="shared" si="5"/>
        <v>0</v>
      </c>
      <c r="I43" s="131">
        <f t="shared" si="6"/>
        <v>0</v>
      </c>
      <c r="J43" s="131">
        <f t="shared" si="7"/>
        <v>0</v>
      </c>
      <c r="K43" s="2"/>
      <c r="L43" s="200">
        <v>25</v>
      </c>
      <c r="M43" s="217"/>
      <c r="N43" s="217"/>
      <c r="O43" s="217"/>
      <c r="P43" s="217"/>
      <c r="Q43" s="217"/>
      <c r="R43" s="217"/>
      <c r="S43" s="218"/>
      <c r="T43" s="219"/>
      <c r="U43" s="199"/>
      <c r="V43" s="291">
        <f t="shared" si="8"/>
        <v>0</v>
      </c>
      <c r="W43" s="291">
        <f t="shared" si="9"/>
        <v>0</v>
      </c>
      <c r="X43" s="292"/>
      <c r="Z43" s="152"/>
      <c r="AA43" s="152"/>
    </row>
    <row r="44" spans="2:27">
      <c r="B44" s="293"/>
      <c r="C44" s="293"/>
      <c r="D44" s="293"/>
      <c r="E44" s="293"/>
      <c r="F44" s="295" t="str">
        <f t="shared" si="10"/>
        <v>?</v>
      </c>
      <c r="G44" s="131">
        <f t="shared" si="4"/>
        <v>0</v>
      </c>
      <c r="H44" s="131">
        <f t="shared" si="5"/>
        <v>0</v>
      </c>
      <c r="I44" s="131">
        <f t="shared" si="6"/>
        <v>0</v>
      </c>
      <c r="J44" s="131">
        <f t="shared" si="7"/>
        <v>0</v>
      </c>
      <c r="K44" s="2"/>
      <c r="L44" s="200">
        <v>26</v>
      </c>
      <c r="M44" s="217"/>
      <c r="N44" s="217"/>
      <c r="O44" s="217"/>
      <c r="P44" s="217"/>
      <c r="Q44" s="220"/>
      <c r="R44" s="220"/>
      <c r="S44" s="218"/>
      <c r="T44" s="219"/>
      <c r="U44" s="199"/>
      <c r="V44" s="291">
        <f t="shared" si="8"/>
        <v>0</v>
      </c>
      <c r="W44" s="291">
        <f t="shared" si="9"/>
        <v>0</v>
      </c>
      <c r="X44" s="292"/>
      <c r="Z44" s="152"/>
      <c r="AA44" s="152"/>
    </row>
    <row r="45" spans="2:27">
      <c r="B45" s="293"/>
      <c r="C45" s="293"/>
      <c r="D45" s="293"/>
      <c r="E45" s="293"/>
      <c r="F45" s="295" t="str">
        <f t="shared" si="10"/>
        <v>?</v>
      </c>
      <c r="G45" s="131">
        <f t="shared" si="4"/>
        <v>0</v>
      </c>
      <c r="H45" s="131">
        <f t="shared" si="5"/>
        <v>0</v>
      </c>
      <c r="I45" s="131">
        <f t="shared" si="6"/>
        <v>0</v>
      </c>
      <c r="J45" s="131">
        <f t="shared" si="7"/>
        <v>0</v>
      </c>
      <c r="K45" s="2"/>
      <c r="L45" s="200">
        <v>27</v>
      </c>
      <c r="M45" s="217"/>
      <c r="N45" s="217"/>
      <c r="O45" s="217"/>
      <c r="P45" s="217"/>
      <c r="Q45" s="220"/>
      <c r="R45" s="220"/>
      <c r="S45" s="218"/>
      <c r="T45" s="219"/>
      <c r="U45" s="199"/>
      <c r="V45" s="291">
        <f t="shared" si="8"/>
        <v>0</v>
      </c>
      <c r="W45" s="291">
        <f t="shared" si="9"/>
        <v>0</v>
      </c>
      <c r="X45" s="292"/>
      <c r="Z45" s="152"/>
      <c r="AA45" s="152"/>
    </row>
    <row r="46" spans="2:27">
      <c r="B46" s="293"/>
      <c r="C46" s="293"/>
      <c r="D46" s="293"/>
      <c r="E46" s="293"/>
      <c r="F46" s="295" t="str">
        <f t="shared" si="10"/>
        <v>?</v>
      </c>
      <c r="G46" s="131">
        <f t="shared" si="4"/>
        <v>0</v>
      </c>
      <c r="H46" s="131">
        <f t="shared" si="5"/>
        <v>0</v>
      </c>
      <c r="I46" s="131">
        <f t="shared" si="6"/>
        <v>0</v>
      </c>
      <c r="J46" s="131">
        <f t="shared" si="7"/>
        <v>0</v>
      </c>
      <c r="K46" s="2"/>
      <c r="L46" s="200">
        <v>28</v>
      </c>
      <c r="M46" s="217"/>
      <c r="N46" s="217"/>
      <c r="O46" s="217"/>
      <c r="P46" s="217"/>
      <c r="Q46" s="220"/>
      <c r="R46" s="220"/>
      <c r="S46" s="218"/>
      <c r="T46" s="219"/>
      <c r="U46" s="199"/>
      <c r="V46" s="291">
        <f t="shared" si="8"/>
        <v>0</v>
      </c>
      <c r="W46" s="291">
        <f t="shared" si="9"/>
        <v>0</v>
      </c>
      <c r="X46" s="292"/>
      <c r="Z46" s="152"/>
      <c r="AA46" s="152"/>
    </row>
    <row r="47" spans="2:27">
      <c r="B47" s="293"/>
      <c r="C47" s="293"/>
      <c r="D47" s="293"/>
      <c r="E47" s="293"/>
      <c r="F47" s="295" t="str">
        <f t="shared" si="10"/>
        <v>?</v>
      </c>
      <c r="G47" s="131">
        <f t="shared" si="4"/>
        <v>0</v>
      </c>
      <c r="H47" s="131">
        <f t="shared" si="5"/>
        <v>0</v>
      </c>
      <c r="I47" s="131">
        <f t="shared" si="6"/>
        <v>0</v>
      </c>
      <c r="J47" s="131">
        <f t="shared" si="7"/>
        <v>0</v>
      </c>
      <c r="K47" s="2"/>
      <c r="L47" s="200">
        <v>29</v>
      </c>
      <c r="M47" s="217"/>
      <c r="N47" s="217"/>
      <c r="O47" s="217"/>
      <c r="P47" s="217"/>
      <c r="Q47" s="220"/>
      <c r="R47" s="220"/>
      <c r="S47" s="218"/>
      <c r="T47" s="219"/>
      <c r="U47" s="199"/>
      <c r="V47" s="291">
        <f t="shared" si="8"/>
        <v>0</v>
      </c>
      <c r="W47" s="291">
        <f t="shared" si="9"/>
        <v>0</v>
      </c>
      <c r="X47" s="292"/>
      <c r="Z47" s="152"/>
      <c r="AA47" s="152"/>
    </row>
    <row r="48" spans="2:27">
      <c r="B48" s="293"/>
      <c r="C48" s="293"/>
      <c r="D48" s="293"/>
      <c r="E48" s="293"/>
      <c r="F48" s="295" t="str">
        <f t="shared" si="10"/>
        <v>?</v>
      </c>
      <c r="G48" s="131">
        <f t="shared" si="4"/>
        <v>0</v>
      </c>
      <c r="H48" s="131">
        <f t="shared" si="5"/>
        <v>0</v>
      </c>
      <c r="I48" s="131">
        <f t="shared" si="6"/>
        <v>0</v>
      </c>
      <c r="J48" s="131">
        <f t="shared" si="7"/>
        <v>0</v>
      </c>
      <c r="K48" s="2"/>
      <c r="L48" s="200">
        <v>30</v>
      </c>
      <c r="M48" s="217"/>
      <c r="N48" s="217"/>
      <c r="O48" s="217"/>
      <c r="P48" s="217"/>
      <c r="Q48" s="220"/>
      <c r="R48" s="220"/>
      <c r="S48" s="218"/>
      <c r="T48" s="219"/>
      <c r="U48" s="199"/>
      <c r="V48" s="291">
        <f t="shared" si="8"/>
        <v>0</v>
      </c>
      <c r="W48" s="291">
        <f t="shared" si="9"/>
        <v>0</v>
      </c>
      <c r="X48" s="292"/>
      <c r="Z48" s="152"/>
      <c r="AA48" s="152"/>
    </row>
    <row r="49" spans="2:27">
      <c r="B49" s="293"/>
      <c r="C49" s="293"/>
      <c r="D49" s="293"/>
      <c r="E49" s="293"/>
      <c r="F49" s="295" t="str">
        <f t="shared" si="10"/>
        <v>?</v>
      </c>
      <c r="G49" s="131">
        <f t="shared" si="4"/>
        <v>0</v>
      </c>
      <c r="H49" s="131">
        <f t="shared" si="5"/>
        <v>0</v>
      </c>
      <c r="I49" s="131">
        <f t="shared" si="6"/>
        <v>0</v>
      </c>
      <c r="J49" s="131">
        <f t="shared" si="7"/>
        <v>0</v>
      </c>
      <c r="K49" s="2"/>
      <c r="L49" s="200">
        <v>31</v>
      </c>
      <c r="M49" s="217"/>
      <c r="N49" s="217"/>
      <c r="O49" s="217"/>
      <c r="P49" s="217"/>
      <c r="Q49" s="220"/>
      <c r="R49" s="220"/>
      <c r="S49" s="218"/>
      <c r="T49" s="219"/>
      <c r="U49" s="199"/>
      <c r="V49" s="291">
        <f t="shared" si="8"/>
        <v>0</v>
      </c>
      <c r="W49" s="291">
        <f t="shared" si="9"/>
        <v>0</v>
      </c>
      <c r="X49" s="292"/>
      <c r="Z49" s="152"/>
      <c r="AA49" s="152"/>
    </row>
    <row r="50" spans="2:27">
      <c r="B50" s="293"/>
      <c r="C50" s="293"/>
      <c r="D50" s="293"/>
      <c r="E50" s="293"/>
      <c r="F50" s="295" t="str">
        <f t="shared" si="10"/>
        <v>?</v>
      </c>
      <c r="G50" s="131">
        <f t="shared" si="4"/>
        <v>0</v>
      </c>
      <c r="H50" s="131">
        <f t="shared" si="5"/>
        <v>0</v>
      </c>
      <c r="I50" s="131">
        <f t="shared" si="6"/>
        <v>0</v>
      </c>
      <c r="J50" s="131">
        <f t="shared" si="7"/>
        <v>0</v>
      </c>
      <c r="K50" s="2"/>
      <c r="L50" s="200">
        <v>32</v>
      </c>
      <c r="M50" s="217"/>
      <c r="N50" s="217"/>
      <c r="O50" s="217"/>
      <c r="P50" s="217"/>
      <c r="Q50" s="220"/>
      <c r="R50" s="220"/>
      <c r="S50" s="218"/>
      <c r="T50" s="219"/>
      <c r="U50" s="199"/>
      <c r="V50" s="291">
        <f t="shared" si="8"/>
        <v>0</v>
      </c>
      <c r="W50" s="291">
        <f t="shared" si="9"/>
        <v>0</v>
      </c>
      <c r="X50" s="292"/>
      <c r="Z50" s="152"/>
      <c r="AA50" s="152"/>
    </row>
    <row r="51" spans="2:27">
      <c r="B51" s="293"/>
      <c r="C51" s="293"/>
      <c r="D51" s="293"/>
      <c r="E51" s="293"/>
      <c r="F51" s="295" t="str">
        <f t="shared" si="10"/>
        <v>?</v>
      </c>
      <c r="G51" s="131">
        <f t="shared" si="4"/>
        <v>0</v>
      </c>
      <c r="H51" s="131">
        <f t="shared" si="5"/>
        <v>0</v>
      </c>
      <c r="I51" s="131">
        <f t="shared" si="6"/>
        <v>0</v>
      </c>
      <c r="J51" s="131">
        <f t="shared" si="7"/>
        <v>0</v>
      </c>
      <c r="K51" s="2"/>
      <c r="L51" s="200">
        <v>33</v>
      </c>
      <c r="M51" s="217"/>
      <c r="N51" s="217"/>
      <c r="O51" s="217"/>
      <c r="P51" s="217"/>
      <c r="Q51" s="220"/>
      <c r="R51" s="220"/>
      <c r="S51" s="218"/>
      <c r="T51" s="219"/>
      <c r="U51" s="199"/>
      <c r="V51" s="291">
        <f t="shared" si="8"/>
        <v>0</v>
      </c>
      <c r="W51" s="291">
        <f t="shared" si="9"/>
        <v>0</v>
      </c>
      <c r="X51" s="292"/>
      <c r="Z51" s="152"/>
      <c r="AA51" s="152"/>
    </row>
    <row r="52" spans="2:27">
      <c r="B52" s="293"/>
      <c r="C52" s="293"/>
      <c r="D52" s="293"/>
      <c r="E52" s="293"/>
      <c r="F52" s="295" t="str">
        <f t="shared" si="10"/>
        <v>?</v>
      </c>
      <c r="G52" s="131">
        <f t="shared" si="4"/>
        <v>0</v>
      </c>
      <c r="H52" s="131">
        <f t="shared" si="5"/>
        <v>0</v>
      </c>
      <c r="I52" s="131">
        <f t="shared" si="6"/>
        <v>0</v>
      </c>
      <c r="J52" s="131">
        <f t="shared" si="7"/>
        <v>0</v>
      </c>
      <c r="K52" s="2"/>
      <c r="L52" s="200">
        <v>34</v>
      </c>
      <c r="M52" s="217"/>
      <c r="N52" s="217"/>
      <c r="O52" s="217"/>
      <c r="P52" s="217"/>
      <c r="Q52" s="220"/>
      <c r="R52" s="220"/>
      <c r="S52" s="218"/>
      <c r="T52" s="219"/>
      <c r="U52" s="199"/>
      <c r="V52" s="291">
        <f t="shared" si="8"/>
        <v>0</v>
      </c>
      <c r="W52" s="291">
        <f t="shared" si="9"/>
        <v>0</v>
      </c>
      <c r="X52" s="292"/>
      <c r="Z52" s="152"/>
      <c r="AA52" s="152"/>
    </row>
    <row r="53" spans="2:27">
      <c r="B53" s="293"/>
      <c r="C53" s="293"/>
      <c r="D53" s="293"/>
      <c r="E53" s="293"/>
      <c r="F53" s="295" t="str">
        <f t="shared" si="10"/>
        <v>?</v>
      </c>
      <c r="G53" s="131">
        <f t="shared" si="4"/>
        <v>0</v>
      </c>
      <c r="H53" s="131">
        <f>C53*$W53</f>
        <v>0</v>
      </c>
      <c r="I53" s="131">
        <f t="shared" si="6"/>
        <v>0</v>
      </c>
      <c r="J53" s="131">
        <f t="shared" si="7"/>
        <v>0</v>
      </c>
      <c r="K53" s="2"/>
      <c r="L53" s="202">
        <v>35</v>
      </c>
      <c r="M53" s="221"/>
      <c r="N53" s="221"/>
      <c r="O53" s="221"/>
      <c r="P53" s="221"/>
      <c r="Q53" s="222"/>
      <c r="R53" s="222"/>
      <c r="S53" s="223"/>
      <c r="T53" s="224"/>
      <c r="U53" s="199"/>
      <c r="V53" s="291">
        <f t="shared" si="8"/>
        <v>0</v>
      </c>
      <c r="W53" s="291">
        <f t="shared" si="9"/>
        <v>0</v>
      </c>
      <c r="X53" s="292"/>
      <c r="Z53" s="152"/>
      <c r="AA53" s="152"/>
    </row>
    <row r="54" spans="2:27">
      <c r="G54" s="2"/>
      <c r="H54" s="2"/>
      <c r="I54" s="2"/>
      <c r="J54" s="2"/>
      <c r="K54" s="2"/>
      <c r="L54" s="2"/>
      <c r="Q54" s="38"/>
      <c r="R54" s="38"/>
      <c r="S54" s="2"/>
      <c r="T54" s="5"/>
      <c r="U54" s="5"/>
      <c r="V54" s="5"/>
      <c r="W54" s="2"/>
      <c r="X54" s="2"/>
    </row>
    <row r="55" spans="2:27">
      <c r="G55" s="2"/>
      <c r="H55" s="2"/>
      <c r="I55" s="2"/>
      <c r="J55" s="2"/>
      <c r="K55" s="2"/>
      <c r="L55" s="2"/>
      <c r="Q55" s="38"/>
      <c r="R55" s="38"/>
      <c r="S55" s="203" t="s">
        <v>247</v>
      </c>
      <c r="T55" s="204">
        <f>SUM(T19:T53)</f>
        <v>35000</v>
      </c>
      <c r="U55" s="5"/>
      <c r="V55" s="205"/>
      <c r="W55" s="206">
        <f>SUM(W19:W53)</f>
        <v>35000</v>
      </c>
      <c r="X55" s="207"/>
    </row>
    <row r="56" spans="2:27">
      <c r="G56" s="2"/>
      <c r="H56" s="2"/>
      <c r="I56" s="2"/>
      <c r="J56" s="2"/>
      <c r="K56" s="2"/>
      <c r="L56" s="2"/>
      <c r="V56" s="208"/>
      <c r="W56" s="161"/>
      <c r="X56" s="209"/>
    </row>
    <row r="57" spans="2:27">
      <c r="B57" s="197"/>
      <c r="C57" s="197"/>
      <c r="D57" s="197"/>
      <c r="E57" s="197"/>
      <c r="F57" s="294"/>
      <c r="G57" s="131">
        <f t="shared" ref="G57" si="11">B57*$W57</f>
        <v>0</v>
      </c>
      <c r="H57" s="131">
        <f>C57*$W57</f>
        <v>0</v>
      </c>
      <c r="I57" s="131">
        <f t="shared" ref="I57" si="12">D57*$W57</f>
        <v>0</v>
      </c>
      <c r="J57" s="131">
        <f t="shared" ref="J57" si="13">E57*$W57</f>
        <v>0</v>
      </c>
      <c r="O57" s="1"/>
      <c r="R57" s="11" t="s">
        <v>248</v>
      </c>
      <c r="S57" s="157">
        <v>0</v>
      </c>
      <c r="T57" s="204">
        <f>T55*S57</f>
        <v>0</v>
      </c>
      <c r="U57" s="5"/>
      <c r="V57" s="210"/>
      <c r="W57" s="211">
        <f>W55*V57</f>
        <v>0</v>
      </c>
      <c r="X57" s="201"/>
    </row>
    <row r="58" spans="2:27">
      <c r="G58" s="2"/>
      <c r="H58" s="2"/>
      <c r="I58" s="2"/>
      <c r="J58" s="2"/>
      <c r="O58" s="1"/>
      <c r="Q58" s="29"/>
      <c r="R58" s="29"/>
      <c r="V58" s="208"/>
      <c r="W58" s="161"/>
      <c r="X58" s="209"/>
    </row>
    <row r="59" spans="2:27">
      <c r="S59" s="212" t="s">
        <v>100</v>
      </c>
      <c r="T59" s="204">
        <f>T55+T57</f>
        <v>35000</v>
      </c>
      <c r="U59" s="5"/>
      <c r="V59" s="213"/>
      <c r="W59" s="214">
        <f>W55+W57</f>
        <v>35000</v>
      </c>
      <c r="X59" s="215"/>
    </row>
    <row r="60" spans="2:27" ht="18.5">
      <c r="S60" s="177"/>
      <c r="T60" s="177"/>
      <c r="U60" s="177"/>
      <c r="V60" s="15"/>
      <c r="W60" s="216"/>
      <c r="X60" s="216"/>
    </row>
    <row r="61" spans="2:27" ht="18.5">
      <c r="S61" s="2"/>
      <c r="T61" s="2"/>
      <c r="U61" s="2"/>
      <c r="V61" s="15"/>
      <c r="W61" s="216"/>
      <c r="X61" s="216"/>
    </row>
  </sheetData>
  <sheetProtection algorithmName="SHA-512" hashValue="Ocgl1UTSY+3kNfLduHAxUAmbdxpGkzu/oejTM/evGtw8qKfreSRztro1V3BdVWlwrY01U46pam+LpBWtA4OqTQ==" saltValue="KHPPDZNeOg6e4WETGukzxQ==" spinCount="100000" sheet="1" objects="1" scenarios="1"/>
  <conditionalFormatting sqref="F19:F53">
    <cfRule type="cellIs" dxfId="2" priority="2" operator="equal">
      <formula>0</formula>
    </cfRule>
    <cfRule type="cellIs" dxfId="1" priority="3" operator="notEqual">
      <formula>0</formula>
    </cfRule>
  </conditionalFormatting>
  <conditionalFormatting sqref="F19:F53">
    <cfRule type="cellIs" dxfId="0" priority="1" operator="equal">
      <formula>"?"</formula>
    </cfRule>
  </conditionalFormatting>
  <pageMargins left="0.39" right="0.4" top="0.78740157480314965" bottom="0.78740157480314965" header="0.31496062992125984" footer="0.31496062992125984"/>
  <pageSetup paperSize="9" scale="42" orientation="landscape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pageSetUpPr fitToPage="1"/>
  </sheetPr>
  <dimension ref="A1:BQ48"/>
  <sheetViews>
    <sheetView topLeftCell="W1" workbookViewId="0">
      <selection activeCell="J21" sqref="J21"/>
    </sheetView>
  </sheetViews>
  <sheetFormatPr baseColWidth="10" defaultRowHeight="14.5"/>
  <cols>
    <col min="1" max="1" width="12.1796875" customWidth="1"/>
    <col min="2" max="2" width="5.7265625" customWidth="1"/>
    <col min="3" max="3" width="2.7265625" customWidth="1"/>
    <col min="4" max="4" width="10.7265625" customWidth="1"/>
    <col min="5" max="5" width="10.81640625" customWidth="1"/>
    <col min="6" max="6" width="12" customWidth="1"/>
    <col min="7" max="7" width="15.54296875" customWidth="1"/>
    <col min="8" max="8" width="1.453125" customWidth="1"/>
    <col min="9" max="9" width="6.7265625" customWidth="1"/>
    <col min="10" max="10" width="12.7265625" customWidth="1"/>
    <col min="11" max="11" width="6.7265625" customWidth="1"/>
    <col min="12" max="12" width="12.7265625" customWidth="1"/>
    <col min="13" max="13" width="6.7265625" customWidth="1"/>
    <col min="14" max="14" width="12.7265625" customWidth="1"/>
    <col min="15" max="15" width="1.453125" customWidth="1"/>
    <col min="16" max="18" width="8.7265625" customWidth="1"/>
    <col min="19" max="19" width="1.453125" customWidth="1"/>
    <col min="20" max="20" width="8.26953125" customWidth="1"/>
    <col min="21" max="21" width="12.7265625" customWidth="1"/>
    <col min="22" max="22" width="8.26953125" customWidth="1"/>
    <col min="23" max="23" width="12.7265625" customWidth="1"/>
    <col min="24" max="24" width="8.26953125" customWidth="1"/>
    <col min="25" max="26" width="12.7265625" customWidth="1"/>
    <col min="27" max="27" width="1.453125" customWidth="1"/>
    <col min="28" max="28" width="26.26953125" customWidth="1"/>
    <col min="29" max="29" width="1.453125" customWidth="1"/>
    <col min="30" max="31" width="21.1796875" customWidth="1"/>
    <col min="32" max="32" width="1.453125" customWidth="1"/>
    <col min="33" max="33" width="18.54296875" customWidth="1"/>
    <col min="34" max="34" width="18.7265625" customWidth="1"/>
    <col min="35" max="35" width="19.453125" customWidth="1"/>
    <col min="38" max="38" width="1.453125" customWidth="1"/>
    <col min="39" max="40" width="15.1796875" customWidth="1"/>
    <col min="41" max="41" width="1.81640625" customWidth="1"/>
    <col min="42" max="43" width="12.7265625" customWidth="1"/>
    <col min="44" max="44" width="1.453125" customWidth="1"/>
    <col min="45" max="45" width="23" customWidth="1"/>
    <col min="46" max="46" width="18.1796875" customWidth="1"/>
    <col min="47" max="47" width="1.453125" customWidth="1"/>
    <col min="48" max="48" width="27" customWidth="1"/>
    <col min="49" max="49" width="1.453125" customWidth="1"/>
    <col min="50" max="50" width="13.453125" customWidth="1"/>
    <col min="51" max="51" width="11.26953125" customWidth="1"/>
    <col min="52" max="52" width="12.7265625" customWidth="1"/>
    <col min="53" max="53" width="1.7265625" customWidth="1"/>
    <col min="54" max="54" width="25.81640625" customWidth="1"/>
    <col min="55" max="55" width="23" bestFit="1" customWidth="1"/>
    <col min="56" max="56" width="20.1796875" customWidth="1"/>
    <col min="57" max="57" width="22.1796875" bestFit="1" customWidth="1"/>
    <col min="58" max="58" width="14.26953125" bestFit="1" customWidth="1"/>
    <col min="59" max="59" width="16.81640625" customWidth="1"/>
    <col min="60" max="60" width="15.1796875" customWidth="1"/>
    <col min="61" max="61" width="13.1796875" bestFit="1" customWidth="1"/>
    <col min="62" max="62" width="20.54296875" customWidth="1"/>
    <col min="63" max="63" width="17" bestFit="1" customWidth="1"/>
    <col min="64" max="65" width="17" customWidth="1"/>
    <col min="66" max="66" width="20.453125" customWidth="1"/>
    <col min="68" max="68" width="19.453125" customWidth="1"/>
  </cols>
  <sheetData>
    <row r="1" spans="1:69" ht="31">
      <c r="A1" s="37" t="s">
        <v>23</v>
      </c>
      <c r="AY1" s="13"/>
    </row>
    <row r="2" spans="1:69" ht="31">
      <c r="A2" s="37"/>
      <c r="AY2" s="13"/>
    </row>
    <row r="3" spans="1:69" ht="23.25" customHeight="1">
      <c r="I3" s="247" t="s">
        <v>270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31"/>
      <c r="AC3" s="231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P3" s="91" t="s">
        <v>76</v>
      </c>
      <c r="AQ3" s="22"/>
      <c r="AR3" s="22"/>
      <c r="AS3" s="22"/>
      <c r="AT3" s="22"/>
      <c r="AU3" s="91"/>
      <c r="AV3" s="91"/>
      <c r="AW3" s="22"/>
      <c r="AX3" s="22"/>
      <c r="AY3" s="248"/>
      <c r="AZ3" s="22"/>
      <c r="BB3" s="281" t="s">
        <v>290</v>
      </c>
      <c r="BC3" s="280"/>
      <c r="BH3" s="11"/>
      <c r="BI3" s="4"/>
    </row>
    <row r="4" spans="1:69" ht="18.5">
      <c r="D4" s="14" t="s">
        <v>129</v>
      </c>
      <c r="I4" s="14" t="s">
        <v>209</v>
      </c>
      <c r="J4" s="14"/>
      <c r="P4" s="14" t="s">
        <v>210</v>
      </c>
      <c r="T4" s="14" t="s">
        <v>11</v>
      </c>
      <c r="U4" s="14"/>
      <c r="V4" s="14"/>
      <c r="W4" s="72"/>
      <c r="X4" s="14"/>
      <c r="Y4" s="14"/>
      <c r="AB4" s="8" t="s">
        <v>271</v>
      </c>
      <c r="AD4" s="8" t="s">
        <v>266</v>
      </c>
      <c r="AE4" s="8"/>
      <c r="AG4" s="8" t="s">
        <v>136</v>
      </c>
      <c r="AH4" s="8"/>
      <c r="AI4" s="8"/>
      <c r="AK4" s="1"/>
      <c r="AM4" s="8" t="s">
        <v>272</v>
      </c>
      <c r="AP4" s="8" t="s">
        <v>140</v>
      </c>
      <c r="AS4" s="8" t="s">
        <v>267</v>
      </c>
      <c r="AT4" s="8"/>
      <c r="AV4" s="8" t="s">
        <v>268</v>
      </c>
      <c r="AX4" s="8" t="s">
        <v>135</v>
      </c>
      <c r="AY4" s="15"/>
      <c r="AZ4" s="15"/>
      <c r="BB4" s="8" t="s">
        <v>91</v>
      </c>
      <c r="BC4" s="8" t="s">
        <v>16</v>
      </c>
    </row>
    <row r="5" spans="1:69" s="63" customFormat="1" ht="13">
      <c r="D5" s="64"/>
      <c r="I5" s="146" t="s">
        <v>208</v>
      </c>
      <c r="J5" s="64"/>
      <c r="P5" s="146" t="s">
        <v>207</v>
      </c>
      <c r="T5" s="63" t="s">
        <v>144</v>
      </c>
      <c r="U5" s="72"/>
      <c r="V5" s="64"/>
      <c r="W5" s="64"/>
      <c r="X5" s="64"/>
      <c r="Y5" s="64"/>
      <c r="AB5" s="62" t="s">
        <v>147</v>
      </c>
      <c r="AD5" s="65"/>
      <c r="AE5" s="65"/>
      <c r="AG5" s="65"/>
      <c r="AH5" s="65"/>
      <c r="AI5" s="65"/>
      <c r="AP5" s="63" t="s">
        <v>143</v>
      </c>
      <c r="AS5" s="65"/>
      <c r="AT5" s="65"/>
      <c r="AV5" s="62" t="s">
        <v>147</v>
      </c>
      <c r="AX5" s="65"/>
      <c r="AY5" s="66"/>
      <c r="AZ5" s="66"/>
      <c r="BC5" s="62" t="s">
        <v>147</v>
      </c>
    </row>
    <row r="6" spans="1:69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D6" s="12"/>
      <c r="AE6" s="12"/>
      <c r="AM6" s="16"/>
      <c r="AN6" s="16"/>
      <c r="AP6" s="16"/>
      <c r="AQ6" s="16"/>
      <c r="AS6" s="12"/>
      <c r="AT6" s="12"/>
      <c r="AY6" s="15"/>
      <c r="AZ6" s="15"/>
    </row>
    <row r="7" spans="1:69">
      <c r="B7" s="1"/>
      <c r="C7" s="1"/>
      <c r="D7" s="19" t="s">
        <v>12</v>
      </c>
      <c r="E7" s="18"/>
      <c r="F7" s="9" t="s">
        <v>64</v>
      </c>
      <c r="G7" s="17" t="s">
        <v>7</v>
      </c>
      <c r="H7" s="15"/>
      <c r="I7" s="303" t="s">
        <v>94</v>
      </c>
      <c r="J7" s="303"/>
      <c r="K7" s="303" t="s">
        <v>130</v>
      </c>
      <c r="L7" s="303"/>
      <c r="M7" s="303" t="s">
        <v>131</v>
      </c>
      <c r="N7" s="303"/>
      <c r="O7" s="15"/>
      <c r="P7" s="18" t="s">
        <v>211</v>
      </c>
      <c r="Q7" s="18" t="s">
        <v>212</v>
      </c>
      <c r="R7" s="18" t="s">
        <v>212</v>
      </c>
      <c r="S7" s="15"/>
      <c r="T7" s="303" t="s">
        <v>94</v>
      </c>
      <c r="U7" s="303"/>
      <c r="V7" s="303" t="s">
        <v>130</v>
      </c>
      <c r="W7" s="303"/>
      <c r="X7" s="303" t="s">
        <v>131</v>
      </c>
      <c r="Y7" s="303"/>
      <c r="Z7" s="18"/>
      <c r="AA7" s="15"/>
      <c r="AB7" s="18" t="str">
        <f>CONCATENATE("Ansatz: ",'Eingangsdaten Erzeuger'!F47)</f>
        <v xml:space="preserve">Ansatz: Euro pauschal </v>
      </c>
      <c r="AD7" s="17" t="str">
        <f>CONCATENATE("Ansatz: ",'Eingangsdaten Erzeuger'!F44)</f>
        <v>Ansatz: % der Investition</v>
      </c>
      <c r="AE7" s="17"/>
      <c r="AG7" s="19" t="s">
        <v>94</v>
      </c>
      <c r="AH7" s="19" t="s">
        <v>130</v>
      </c>
      <c r="AI7" s="19" t="s">
        <v>131</v>
      </c>
      <c r="AJ7" s="17" t="s">
        <v>5</v>
      </c>
      <c r="AK7" s="17" t="s">
        <v>4</v>
      </c>
      <c r="AM7" s="18"/>
      <c r="AN7" s="18"/>
      <c r="AP7" s="18"/>
      <c r="AQ7" s="18"/>
      <c r="AS7" s="17" t="str">
        <f>CONCATENATE("Ansatz: ",'Eingangsdaten Netz'!F47)</f>
        <v>Ansatz: % der Investition</v>
      </c>
      <c r="AT7" s="17"/>
      <c r="AV7" s="18" t="str">
        <f>CONCATENATE("Ansatz: ",'Eingangsdaten Netz'!F50)</f>
        <v xml:space="preserve">Ansatz: Euro pauschal </v>
      </c>
      <c r="AX7" s="17" t="s">
        <v>78</v>
      </c>
      <c r="AY7" s="17" t="s">
        <v>5</v>
      </c>
      <c r="AZ7" s="17" t="s">
        <v>4</v>
      </c>
      <c r="BH7" s="15"/>
      <c r="BI7" s="15"/>
      <c r="BJ7" s="23"/>
      <c r="BK7" s="15"/>
      <c r="BL7" s="15"/>
      <c r="BM7" s="15"/>
      <c r="BN7" s="15"/>
      <c r="BP7" s="15"/>
    </row>
    <row r="8" spans="1:69">
      <c r="C8" s="1"/>
      <c r="D8" s="9" t="s">
        <v>3</v>
      </c>
      <c r="E8" s="17" t="s">
        <v>13</v>
      </c>
      <c r="F8" s="17"/>
      <c r="G8" s="17" t="s">
        <v>20</v>
      </c>
      <c r="H8" s="15"/>
      <c r="I8" s="304" t="str">
        <f>IF('Eingangsdaten Erzeuger'!F11='NR Versteckt'!$A$7,"",'Eingangsdaten Erzeuger'!F11)</f>
        <v/>
      </c>
      <c r="J8" s="304"/>
      <c r="K8" s="304" t="str">
        <f>IF('Eingangsdaten Erzeuger'!G11='NR Versteckt'!$A$7,"",'Eingangsdaten Erzeuger'!G11)</f>
        <v/>
      </c>
      <c r="L8" s="304"/>
      <c r="M8" s="304" t="str">
        <f>IF('Eingangsdaten Erzeuger'!H11='NR Versteckt'!$A$7,"",'Eingangsdaten Erzeuger'!H11)</f>
        <v/>
      </c>
      <c r="N8" s="304"/>
      <c r="O8" s="15"/>
      <c r="P8" s="17" t="str">
        <f>I10</f>
        <v/>
      </c>
      <c r="Q8" s="17" t="str">
        <f>K10</f>
        <v/>
      </c>
      <c r="R8" s="17" t="str">
        <f>M10</f>
        <v/>
      </c>
      <c r="S8" s="15"/>
      <c r="T8" s="304" t="str">
        <f>I10</f>
        <v/>
      </c>
      <c r="U8" s="304"/>
      <c r="V8" s="304" t="str">
        <f>K10</f>
        <v/>
      </c>
      <c r="W8" s="304"/>
      <c r="X8" s="304" t="str">
        <f>M10</f>
        <v/>
      </c>
      <c r="Y8" s="304"/>
      <c r="Z8" s="17" t="s">
        <v>0</v>
      </c>
      <c r="AA8" s="15"/>
      <c r="AB8" s="17"/>
      <c r="AC8" s="1"/>
      <c r="AD8" s="81">
        <f>'Nachkalkulation Baukosten'!G14+'Nachkalkulation Baukosten'!H14</f>
        <v>25000</v>
      </c>
      <c r="AE8" s="81"/>
      <c r="AF8" s="1"/>
      <c r="AG8" s="17" t="s">
        <v>60</v>
      </c>
      <c r="AH8" s="17" t="s">
        <v>60</v>
      </c>
      <c r="AI8" s="17" t="s">
        <v>60</v>
      </c>
      <c r="AJ8" s="39"/>
      <c r="AK8" s="17"/>
      <c r="AM8" s="17"/>
      <c r="AN8" s="17"/>
      <c r="AO8" s="1"/>
      <c r="AP8" s="17"/>
      <c r="AQ8" s="17"/>
      <c r="AR8" s="1"/>
      <c r="AS8" s="81">
        <f>'Nachkalkulation Baukosten'!I14+'Nachkalkulation Baukosten'!J14</f>
        <v>10000</v>
      </c>
      <c r="AT8" s="81"/>
      <c r="AU8" s="1"/>
      <c r="AV8" s="17"/>
      <c r="AW8" s="1"/>
      <c r="AX8" s="17" t="s">
        <v>134</v>
      </c>
      <c r="AY8" s="39"/>
      <c r="AZ8" s="17"/>
      <c r="BH8" s="23"/>
      <c r="BI8" s="15"/>
      <c r="BJ8" s="15"/>
      <c r="BK8" s="15"/>
      <c r="BL8" s="15"/>
      <c r="BM8" s="15"/>
      <c r="BN8" s="15"/>
      <c r="BP8" s="15"/>
    </row>
    <row r="9" spans="1:69" ht="5.25" customHeight="1">
      <c r="B9" s="1"/>
      <c r="C9" s="1"/>
      <c r="D9" s="1"/>
      <c r="E9" s="15"/>
      <c r="F9" s="1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83"/>
      <c r="U9" s="83"/>
      <c r="V9" s="83"/>
      <c r="W9" s="83"/>
      <c r="X9" s="83"/>
      <c r="Y9" s="83"/>
      <c r="Z9" s="15"/>
      <c r="AA9" s="15"/>
      <c r="AB9" s="15"/>
      <c r="AC9" s="1"/>
      <c r="AD9" s="85"/>
      <c r="AE9" s="85"/>
      <c r="AF9" s="1"/>
      <c r="AG9" s="15"/>
      <c r="AH9" s="15"/>
      <c r="AI9" s="15"/>
      <c r="AJ9" s="83"/>
      <c r="AK9" s="15"/>
      <c r="AM9" s="84"/>
      <c r="AN9" s="15"/>
      <c r="AO9" s="1"/>
      <c r="AP9" s="84"/>
      <c r="AQ9" s="15"/>
      <c r="AR9" s="1"/>
      <c r="AS9" s="85"/>
      <c r="AT9" s="85"/>
      <c r="AU9" s="1"/>
      <c r="AV9" s="15"/>
      <c r="AW9" s="1"/>
      <c r="AX9" s="15"/>
      <c r="AY9" s="83"/>
      <c r="AZ9" s="86"/>
      <c r="BH9" s="23"/>
      <c r="BI9" s="15"/>
      <c r="BJ9" s="15"/>
      <c r="BK9" s="15"/>
      <c r="BL9" s="15"/>
      <c r="BM9" s="15"/>
      <c r="BN9" s="15"/>
      <c r="BP9" s="15"/>
    </row>
    <row r="10" spans="1:69">
      <c r="A10" s="88"/>
      <c r="B10" s="87" t="s">
        <v>142</v>
      </c>
      <c r="C10" s="1"/>
      <c r="D10" s="9"/>
      <c r="E10" s="17"/>
      <c r="F10" s="39">
        <f>'Eingangsdaten Netz'!G10</f>
        <v>0</v>
      </c>
      <c r="G10" s="17"/>
      <c r="H10" s="15"/>
      <c r="I10" s="304" t="str">
        <f>IFERROR(IF(I8='NR Versteckt'!$A$7,"",INDEX('NR Versteckt'!$B$25:$B$42,MATCH(I8,'NR Versteckt'!$A$25:$A$42,0))),"")</f>
        <v/>
      </c>
      <c r="J10" s="304"/>
      <c r="K10" s="304" t="str">
        <f>IFERROR(IF(K8='NR Versteckt'!$A$7,"",INDEX('NR Versteckt'!$B$25:$B$42,MATCH(K8,'NR Versteckt'!$A$25:$A$42,0))),"")</f>
        <v/>
      </c>
      <c r="L10" s="304"/>
      <c r="M10" s="304" t="str">
        <f>IFERROR(IF(M8='NR Versteckt'!$A$7,"",INDEX('NR Versteckt'!$B$25:$B$42,MATCH(M8,'NR Versteckt'!$A$25:$A$42,0))),"")</f>
        <v/>
      </c>
      <c r="N10" s="304"/>
      <c r="O10" s="15"/>
      <c r="P10" s="17"/>
      <c r="Q10" s="17"/>
      <c r="R10" s="17"/>
      <c r="S10" s="15"/>
      <c r="T10" s="76">
        <f>'Eingangsdaten Erzeuger'!F40</f>
        <v>0</v>
      </c>
      <c r="U10" s="76">
        <f>IFERROR(IF('Eingangsdaten Erzeuger'!$F$41=BEZUG_HS,1,INDEX('NR Versteckt'!$B$48:$B$55,MATCH(Nebenrechnungen!T8,'NR Versteckt'!$A$48:$A$55,0))),0)</f>
        <v>1</v>
      </c>
      <c r="V10" s="76">
        <f>'Eingangsdaten Erzeuger'!G40</f>
        <v>0</v>
      </c>
      <c r="W10" s="76">
        <f>IFERROR(IF('Eingangsdaten Erzeuger'!$G$41=BEZUG_HS,1,INDEX('NR Versteckt'!$B$48:$B$55,MATCH(Nebenrechnungen!V8,'NR Versteckt'!$A$48:$A$55,0))),0)</f>
        <v>1</v>
      </c>
      <c r="X10" s="76">
        <f>'Eingangsdaten Erzeuger'!H40</f>
        <v>0</v>
      </c>
      <c r="Y10" s="76">
        <f>IFERROR(IF('Eingangsdaten Erzeuger'!$H$41=BEZUG_HS,1,INDEX('NR Versteckt'!$B$48:$B$55,MATCH(Nebenrechnungen!X8,'NR Versteckt'!$A$48:$A$55,0))),0)</f>
        <v>1</v>
      </c>
      <c r="Z10" s="17"/>
      <c r="AA10" s="15"/>
      <c r="AB10" s="246">
        <f>'Eingangsdaten Erzeuger'!G47</f>
        <v>0</v>
      </c>
      <c r="AC10" s="1"/>
      <c r="AD10" s="82">
        <f>IF('Eingangsdaten Erzeuger'!F44=IK_Prozent_invest,Nebenrechnungen!AD8*'Eingangsdaten Erzeuger'!G44,'Eingangsdaten Erzeuger'!G44)</f>
        <v>0</v>
      </c>
      <c r="AE10" s="17" t="s">
        <v>179</v>
      </c>
      <c r="AF10" s="1"/>
      <c r="AG10" s="17" t="s">
        <v>214</v>
      </c>
      <c r="AH10" s="17" t="s">
        <v>214</v>
      </c>
      <c r="AI10" s="17" t="s">
        <v>214</v>
      </c>
      <c r="AJ10" s="71">
        <f>'Eingangsdaten Erzeuger'!G53</f>
        <v>0</v>
      </c>
      <c r="AK10" s="17"/>
      <c r="AM10" s="82">
        <f>'Eingangsdaten Erzeuger'!G56</f>
        <v>0</v>
      </c>
      <c r="AN10" s="17"/>
      <c r="AO10" s="1"/>
      <c r="AP10" s="82">
        <f>'Eingangsdaten Netz'!G45</f>
        <v>0</v>
      </c>
      <c r="AQ10" s="17"/>
      <c r="AR10" s="1"/>
      <c r="AS10" s="82">
        <f>IF('Eingangsdaten Netz'!F47=IK_Prozent_invest,Nebenrechnungen!AS8*'Eingangsdaten Netz'!G47,'Eingangsdaten Netz'!G47)</f>
        <v>0</v>
      </c>
      <c r="AT10" s="17" t="s">
        <v>179</v>
      </c>
      <c r="AU10" s="1"/>
      <c r="AV10" s="246">
        <f>'Eingangsdaten Netz'!G50</f>
        <v>0</v>
      </c>
      <c r="AW10" s="1"/>
      <c r="AX10" s="17"/>
      <c r="AY10" s="71">
        <f>'Eingangsdaten Netz'!G58</f>
        <v>0</v>
      </c>
      <c r="AZ10" s="76"/>
      <c r="BH10" s="23"/>
      <c r="BI10" s="15"/>
      <c r="BJ10" s="15"/>
      <c r="BK10" s="15"/>
      <c r="BL10" s="15"/>
      <c r="BM10" s="15"/>
      <c r="BN10" s="15"/>
      <c r="BP10" s="15"/>
    </row>
    <row r="11" spans="1:69">
      <c r="A11" s="88"/>
      <c r="B11" s="87"/>
      <c r="C11" s="1"/>
      <c r="D11" s="9"/>
      <c r="E11" s="17"/>
      <c r="F11" s="39"/>
      <c r="G11" s="17"/>
      <c r="H11" s="15"/>
      <c r="I11" s="145" t="s">
        <v>206</v>
      </c>
      <c r="J11" s="39" t="str">
        <f>IF('Eingangsdaten Erzeuger'!F13="","",'Eingangsdaten Erzeuger'!F13)</f>
        <v/>
      </c>
      <c r="K11" s="145" t="s">
        <v>206</v>
      </c>
      <c r="L11" s="39" t="str">
        <f>IF('Eingangsdaten Erzeuger'!G13="","",'Eingangsdaten Erzeuger'!G13)</f>
        <v/>
      </c>
      <c r="M11" s="145" t="s">
        <v>206</v>
      </c>
      <c r="N11" s="39" t="str">
        <f>IF('Eingangsdaten Erzeuger'!H13="","",'Eingangsdaten Erzeuger'!H13)</f>
        <v/>
      </c>
      <c r="O11" s="15"/>
      <c r="P11" s="147">
        <f>IFERROR(INDEX('NR Versteckt'!$B$48:$B$55,MATCH(Nebenrechnungen!P8,'NR Versteckt'!$A$48:$A$55,0)),0)</f>
        <v>0</v>
      </c>
      <c r="Q11" s="147">
        <f>IFERROR(INDEX('NR Versteckt'!$B$48:$B$55,MATCH(Nebenrechnungen!Q8,'NR Versteckt'!$A$48:$A$55,0)),0)</f>
        <v>0</v>
      </c>
      <c r="R11" s="147">
        <f>IFERROR(INDEX('NR Versteckt'!$B$48:$B$55,MATCH(Nebenrechnungen!R8,'NR Versteckt'!$A$48:$A$55,0)),0)</f>
        <v>0</v>
      </c>
      <c r="S11" s="15"/>
      <c r="T11" s="306">
        <f>T10/U10</f>
        <v>0</v>
      </c>
      <c r="U11" s="306"/>
      <c r="V11" s="306">
        <f>V10/W10</f>
        <v>0</v>
      </c>
      <c r="W11" s="306"/>
      <c r="X11" s="306">
        <f>X10/Y10</f>
        <v>0</v>
      </c>
      <c r="Y11" s="306"/>
      <c r="Z11" s="17"/>
      <c r="AA11" s="15"/>
      <c r="AB11" s="17"/>
      <c r="AC11" s="1"/>
      <c r="AD11" s="82"/>
      <c r="AE11" s="81" t="s">
        <v>180</v>
      </c>
      <c r="AF11" s="1"/>
      <c r="AG11" s="39">
        <f>'Eingangsdaten Erzeuger'!F14</f>
        <v>0</v>
      </c>
      <c r="AH11" s="39">
        <f>'Eingangsdaten Erzeuger'!G14</f>
        <v>0</v>
      </c>
      <c r="AI11" s="39">
        <f>'Eingangsdaten Erzeuger'!H14</f>
        <v>0</v>
      </c>
      <c r="AJ11" s="71"/>
      <c r="AK11" s="17"/>
      <c r="AM11" s="82"/>
      <c r="AN11" s="17"/>
      <c r="AO11" s="1"/>
      <c r="AP11" s="82"/>
      <c r="AQ11" s="17"/>
      <c r="AR11" s="1"/>
      <c r="AS11" s="82"/>
      <c r="AT11" s="81" t="s">
        <v>180</v>
      </c>
      <c r="AU11" s="1"/>
      <c r="AV11" s="17"/>
      <c r="AW11" s="1"/>
      <c r="AX11" s="17"/>
      <c r="AY11" s="71"/>
      <c r="AZ11" s="76"/>
      <c r="BH11" s="23"/>
      <c r="BI11" s="15"/>
      <c r="BJ11" s="15"/>
      <c r="BK11" s="15"/>
      <c r="BL11" s="15"/>
      <c r="BM11" s="15"/>
      <c r="BN11" s="15"/>
      <c r="BP11" s="15"/>
    </row>
    <row r="12" spans="1:69">
      <c r="A12" s="88"/>
      <c r="B12" s="87" t="s">
        <v>141</v>
      </c>
      <c r="C12" s="1"/>
      <c r="D12" s="9"/>
      <c r="E12" s="17"/>
      <c r="F12" s="9"/>
      <c r="G12" s="17"/>
      <c r="H12" s="15"/>
      <c r="I12" s="145"/>
      <c r="J12" s="52"/>
      <c r="K12" s="145"/>
      <c r="L12" s="52"/>
      <c r="M12" s="145"/>
      <c r="N12" s="52"/>
      <c r="O12" s="15"/>
      <c r="P12" s="17"/>
      <c r="Q12" s="17"/>
      <c r="R12" s="17"/>
      <c r="S12" s="15"/>
      <c r="T12" s="305">
        <f>'Eingangsdaten Erzeuger'!F42</f>
        <v>0</v>
      </c>
      <c r="U12" s="305"/>
      <c r="V12" s="305">
        <f>'Eingangsdaten Erzeuger'!G42</f>
        <v>0</v>
      </c>
      <c r="W12" s="305"/>
      <c r="X12" s="305">
        <f>'Eingangsdaten Erzeuger'!H42</f>
        <v>0</v>
      </c>
      <c r="Y12" s="305"/>
      <c r="Z12" s="17"/>
      <c r="AA12" s="15"/>
      <c r="AB12" s="52">
        <f>'Eingangsdaten Erzeuger'!H47</f>
        <v>0.01</v>
      </c>
      <c r="AC12" s="1"/>
      <c r="AD12" s="52">
        <f>'Eingangsdaten Erzeuger'!H44</f>
        <v>0.01</v>
      </c>
      <c r="AE12" s="82" t="s">
        <v>181</v>
      </c>
      <c r="AF12" s="1"/>
      <c r="AG12" s="17"/>
      <c r="AH12" s="17"/>
      <c r="AI12" s="17"/>
      <c r="AJ12" s="39"/>
      <c r="AK12" s="17"/>
      <c r="AM12" s="52">
        <f>'Eingangsdaten Erzeuger'!H56</f>
        <v>0.01</v>
      </c>
      <c r="AN12" s="17"/>
      <c r="AO12" s="1"/>
      <c r="AP12" s="52">
        <f>'Eingangsdaten Netz'!H45</f>
        <v>0.01</v>
      </c>
      <c r="AQ12" s="17"/>
      <c r="AR12" s="1"/>
      <c r="AS12" s="52">
        <f>'Eingangsdaten Netz'!H47</f>
        <v>0.01</v>
      </c>
      <c r="AT12" s="82" t="s">
        <v>181</v>
      </c>
      <c r="AU12" s="1"/>
      <c r="AV12" s="52">
        <f>'Eingangsdaten Netz'!H50</f>
        <v>0.01</v>
      </c>
      <c r="AW12" s="1"/>
      <c r="AX12" s="17"/>
      <c r="AY12" s="39">
        <f>'Eingangsdaten Netz'!H58</f>
        <v>0.01</v>
      </c>
      <c r="AZ12" s="17"/>
      <c r="BH12" s="23"/>
      <c r="BI12" s="15"/>
      <c r="BJ12" s="15"/>
      <c r="BK12" s="15"/>
      <c r="BL12" s="15"/>
      <c r="BM12" s="15"/>
      <c r="BN12" s="15"/>
      <c r="BP12" s="15"/>
    </row>
    <row r="13" spans="1:69">
      <c r="B13" s="1"/>
      <c r="C13" s="1"/>
      <c r="D13" s="1"/>
      <c r="E13" s="15"/>
      <c r="F13" s="1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68"/>
      <c r="U13" s="68"/>
      <c r="V13" s="68"/>
      <c r="W13" s="68"/>
      <c r="X13" s="68"/>
      <c r="Y13" s="68"/>
      <c r="Z13" s="15"/>
      <c r="AA13" s="15"/>
      <c r="AB13" s="1"/>
      <c r="AC13" s="1"/>
      <c r="AD13" s="15"/>
      <c r="AE13" s="15"/>
      <c r="AF13" s="1"/>
      <c r="AG13" s="15"/>
      <c r="AH13" s="15"/>
      <c r="AI13" s="15"/>
      <c r="AJ13" s="69"/>
      <c r="AK13" s="15"/>
      <c r="AM13" s="15"/>
      <c r="AN13" s="15"/>
      <c r="AO13" s="1"/>
      <c r="AP13" s="15"/>
      <c r="AQ13" s="15"/>
      <c r="AR13" s="1"/>
      <c r="AS13" s="15"/>
      <c r="AT13" s="15"/>
      <c r="AU13" s="1"/>
      <c r="AV13" s="1"/>
      <c r="AW13" s="1"/>
      <c r="AX13" s="15"/>
      <c r="AY13" s="69"/>
      <c r="AZ13" s="15"/>
      <c r="BH13" s="23"/>
      <c r="BI13" s="15"/>
      <c r="BJ13" s="15"/>
      <c r="BK13" s="15"/>
      <c r="BL13" s="15"/>
      <c r="BM13" s="15"/>
      <c r="BN13" s="15"/>
      <c r="BP13" s="15"/>
    </row>
    <row r="14" spans="1:69" s="62" customFormat="1">
      <c r="B14" s="9" t="s">
        <v>2</v>
      </c>
      <c r="D14" s="73" t="s">
        <v>25</v>
      </c>
      <c r="E14" s="73" t="s">
        <v>26</v>
      </c>
      <c r="F14" s="73" t="s">
        <v>26</v>
      </c>
      <c r="G14" s="73" t="s">
        <v>26</v>
      </c>
      <c r="H14" s="73"/>
      <c r="J14" s="73" t="s">
        <v>26</v>
      </c>
      <c r="L14" s="73" t="s">
        <v>26</v>
      </c>
      <c r="N14" s="73" t="s">
        <v>26</v>
      </c>
      <c r="O14" s="73"/>
      <c r="P14" s="73" t="s">
        <v>26</v>
      </c>
      <c r="Q14" s="73" t="s">
        <v>26</v>
      </c>
      <c r="R14" s="73" t="s">
        <v>26</v>
      </c>
      <c r="S14" s="73"/>
      <c r="T14" s="73" t="s">
        <v>132</v>
      </c>
      <c r="U14" s="73" t="s">
        <v>133</v>
      </c>
      <c r="V14" s="73" t="s">
        <v>132</v>
      </c>
      <c r="W14" s="73" t="s">
        <v>133</v>
      </c>
      <c r="X14" s="73" t="s">
        <v>132</v>
      </c>
      <c r="Y14" s="73" t="s">
        <v>133</v>
      </c>
      <c r="Z14" s="73" t="s">
        <v>133</v>
      </c>
      <c r="AA14" s="73"/>
      <c r="AB14" s="73" t="s">
        <v>97</v>
      </c>
      <c r="AD14" s="73" t="s">
        <v>97</v>
      </c>
      <c r="AE14" s="73" t="s">
        <v>97</v>
      </c>
      <c r="AG14" s="73" t="s">
        <v>26</v>
      </c>
      <c r="AH14" s="73" t="s">
        <v>26</v>
      </c>
      <c r="AI14" s="73" t="s">
        <v>26</v>
      </c>
      <c r="AJ14" s="73" t="s">
        <v>27</v>
      </c>
      <c r="AK14" s="73" t="s">
        <v>133</v>
      </c>
      <c r="AM14" s="73" t="s">
        <v>132</v>
      </c>
      <c r="AN14" s="73" t="s">
        <v>133</v>
      </c>
      <c r="AP14" s="73" t="s">
        <v>132</v>
      </c>
      <c r="AQ14" s="73" t="s">
        <v>133</v>
      </c>
      <c r="AS14" s="73" t="s">
        <v>97</v>
      </c>
      <c r="AT14" s="73" t="s">
        <v>97</v>
      </c>
      <c r="AV14" s="73" t="s">
        <v>97</v>
      </c>
      <c r="AX14" s="73" t="s">
        <v>26</v>
      </c>
      <c r="AY14" s="73" t="s">
        <v>132</v>
      </c>
      <c r="AZ14" s="73" t="s">
        <v>133</v>
      </c>
      <c r="BB14" s="73" t="s">
        <v>133</v>
      </c>
      <c r="BC14" s="73" t="s">
        <v>133</v>
      </c>
      <c r="BH14" s="73"/>
      <c r="BK14" s="73"/>
      <c r="BL14" s="73"/>
      <c r="BM14" s="73"/>
      <c r="BN14" s="73"/>
      <c r="BO14" s="73"/>
      <c r="BP14" s="73"/>
      <c r="BQ14" s="73"/>
    </row>
    <row r="16" spans="1:69">
      <c r="A16">
        <v>1</v>
      </c>
      <c r="B16" s="9">
        <f>'Eingangsdaten Netz'!C18</f>
        <v>0</v>
      </c>
      <c r="C16" s="1"/>
      <c r="D16" s="43">
        <f>IF('Eingangsdaten Netz'!G18&gt;0,"n.b.",'Eingangsdaten Netz'!F18)</f>
        <v>0</v>
      </c>
      <c r="E16" s="70">
        <f>IF('Eingangsdaten Netz'!G18=0,Nebenrechnungen!D16*'Eingangsdaten Netz'!$F$16/1000,'Eingangsdaten Netz'!G18)</f>
        <v>0</v>
      </c>
      <c r="F16" s="70">
        <f>SUM(E16)*'Eingangsdaten Netz'!$G$10</f>
        <v>0</v>
      </c>
      <c r="G16" s="70">
        <f>SUM(E16:F16)</f>
        <v>0</v>
      </c>
      <c r="H16" s="43"/>
      <c r="I16" s="67">
        <f>'Eingangsdaten Erzeuger'!F16</f>
        <v>1</v>
      </c>
      <c r="J16" s="75">
        <f>IFERROR(IF(OR(I$8="",I$10='NR Versteckt'!$B$40),0,($G16*I16)/J$11),0)</f>
        <v>0</v>
      </c>
      <c r="K16" s="67">
        <f>'Eingangsdaten Erzeuger'!G16</f>
        <v>0</v>
      </c>
      <c r="L16" s="75">
        <f>IFERROR(IF(OR(K$8="",K$10='NR Versteckt'!$B$40),0,($G16*K16)/L$11),0)</f>
        <v>0</v>
      </c>
      <c r="M16" s="67">
        <f>'Eingangsdaten Erzeuger'!H16</f>
        <v>0</v>
      </c>
      <c r="N16" s="75">
        <f>IFERROR(IF(OR(M$8="",M$10='NR Versteckt'!$B$40),0,($G16*M16)/N$11),0)</f>
        <v>0</v>
      </c>
      <c r="O16" s="43"/>
      <c r="P16" s="75">
        <f>J16*P$11</f>
        <v>0</v>
      </c>
      <c r="Q16" s="75">
        <f>L16*Q$11</f>
        <v>0</v>
      </c>
      <c r="R16" s="75">
        <f>N16*R$11</f>
        <v>0</v>
      </c>
      <c r="S16" s="43"/>
      <c r="T16" s="74">
        <f>T11</f>
        <v>0</v>
      </c>
      <c r="U16" s="75">
        <f t="shared" ref="U16:U35" si="0">P16*T16</f>
        <v>0</v>
      </c>
      <c r="V16" s="74">
        <f>V11</f>
        <v>0</v>
      </c>
      <c r="W16" s="75">
        <f t="shared" ref="W16:W35" si="1">V16*Q16</f>
        <v>0</v>
      </c>
      <c r="X16" s="74">
        <f>X11</f>
        <v>0</v>
      </c>
      <c r="Y16" s="75">
        <f>X16*R16</f>
        <v>0</v>
      </c>
      <c r="Z16" s="75">
        <f>SUM(U16,W16,Y16)</f>
        <v>0</v>
      </c>
      <c r="AA16" s="75"/>
      <c r="AB16" s="75">
        <f>AB$10</f>
        <v>0</v>
      </c>
      <c r="AC16" s="44"/>
      <c r="AD16" s="75">
        <f>AD10</f>
        <v>0</v>
      </c>
      <c r="AE16" s="75">
        <f>IF('Eingangsdaten Erzeuger'!$G$45&lt;=Nebenrechnungen!B16,Nebenrechnungen!AD16,0)</f>
        <v>0</v>
      </c>
      <c r="AF16" s="44"/>
      <c r="AG16" s="75">
        <f t="shared" ref="AG16:AG35" si="2">J16*AG$11</f>
        <v>0</v>
      </c>
      <c r="AH16" s="75">
        <f t="shared" ref="AH16:AH35" si="3">L16*AH$11</f>
        <v>0</v>
      </c>
      <c r="AI16" s="75">
        <f t="shared" ref="AI16:AI35" si="4">N16*AI$11</f>
        <v>0</v>
      </c>
      <c r="AJ16" s="38">
        <f t="shared" ref="AJ16:AJ35" si="5">AJ$10</f>
        <v>0</v>
      </c>
      <c r="AK16" s="75">
        <f>(AG16+AH16+AI16)*AJ16</f>
        <v>0</v>
      </c>
      <c r="AM16" s="74">
        <f>AM10</f>
        <v>0</v>
      </c>
      <c r="AN16" s="75">
        <f>AM16*G16</f>
        <v>0</v>
      </c>
      <c r="AO16" s="44"/>
      <c r="AP16" s="74">
        <f>AP10</f>
        <v>0</v>
      </c>
      <c r="AQ16" s="75">
        <f t="shared" ref="AQ16:AQ35" si="6">G16*AP16</f>
        <v>0</v>
      </c>
      <c r="AR16" s="44"/>
      <c r="AS16" s="75">
        <f>AS10</f>
        <v>0</v>
      </c>
      <c r="AT16" s="75">
        <f>IF(B16&gt;='Eingangsdaten Netz'!$G$48,Nebenrechnungen!AS16,0)</f>
        <v>0</v>
      </c>
      <c r="AU16" s="44"/>
      <c r="AV16" s="75">
        <f>AV10</f>
        <v>0</v>
      </c>
      <c r="AW16" s="44"/>
      <c r="AX16" s="75">
        <f>E16</f>
        <v>0</v>
      </c>
      <c r="AY16" s="38">
        <f>AY10</f>
        <v>0</v>
      </c>
      <c r="AZ16" s="75">
        <f>AX16*AY16</f>
        <v>0</v>
      </c>
      <c r="BB16" s="3">
        <f>AT16+AE16</f>
        <v>0</v>
      </c>
      <c r="BC16" s="3">
        <f>AV16+AB16</f>
        <v>0</v>
      </c>
      <c r="BH16" s="38"/>
      <c r="BI16" s="51"/>
      <c r="BJ16" s="4"/>
      <c r="BK16" s="3"/>
      <c r="BL16" s="3"/>
      <c r="BM16" s="3"/>
      <c r="BN16" s="38"/>
      <c r="BO16" s="4"/>
      <c r="BP16" s="3"/>
      <c r="BQ16" s="4"/>
    </row>
    <row r="17" spans="1:69">
      <c r="A17">
        <v>2</v>
      </c>
      <c r="B17" s="9">
        <f>'Eingangsdaten Netz'!C19</f>
        <v>1</v>
      </c>
      <c r="C17" s="1"/>
      <c r="D17" s="43">
        <f>IF('Eingangsdaten Netz'!G19&gt;0,"n.b.",'Eingangsdaten Netz'!F19)</f>
        <v>0</v>
      </c>
      <c r="E17" s="70">
        <f>IF('Eingangsdaten Netz'!G19=0,Nebenrechnungen!D17*'Eingangsdaten Netz'!$F$16/1000,'Eingangsdaten Netz'!G19)</f>
        <v>0</v>
      </c>
      <c r="F17" s="70">
        <f>SUM(E17)*'Eingangsdaten Netz'!$G$10</f>
        <v>0</v>
      </c>
      <c r="G17" s="70">
        <f>SUM(E17:F17)+G16</f>
        <v>0</v>
      </c>
      <c r="H17" s="43"/>
      <c r="I17" s="67">
        <f>'Eingangsdaten Erzeuger'!F17</f>
        <v>1</v>
      </c>
      <c r="J17" s="75">
        <f>IFERROR(IF(OR(I$8="",I$10='NR Versteckt'!$B$40),0,($G17*I17)/J$11),0)</f>
        <v>0</v>
      </c>
      <c r="K17" s="67">
        <f>'Eingangsdaten Erzeuger'!G17</f>
        <v>0</v>
      </c>
      <c r="L17" s="75">
        <f>IFERROR(IF(OR(K$8="",K$10='NR Versteckt'!$B$40),0,($G17*K17)/L$11),0)</f>
        <v>0</v>
      </c>
      <c r="M17" s="67">
        <f>'Eingangsdaten Erzeuger'!H17</f>
        <v>0</v>
      </c>
      <c r="N17" s="75">
        <f>IFERROR(IF(OR(M$8="",M$10='NR Versteckt'!$B$40),0,($G17*M17)/N$11),0)</f>
        <v>0</v>
      </c>
      <c r="O17" s="43"/>
      <c r="P17" s="75">
        <f t="shared" ref="P17:P35" si="7">J17*P$11</f>
        <v>0</v>
      </c>
      <c r="Q17" s="75">
        <f t="shared" ref="Q17:Q35" si="8">L17*Q$11</f>
        <v>0</v>
      </c>
      <c r="R17" s="75">
        <f t="shared" ref="R17:R35" si="9">N17*R$11</f>
        <v>0</v>
      </c>
      <c r="S17" s="43"/>
      <c r="T17" s="74">
        <f>T16*(1+$T$12)</f>
        <v>0</v>
      </c>
      <c r="U17" s="75">
        <f t="shared" si="0"/>
        <v>0</v>
      </c>
      <c r="V17" s="74">
        <f>V16*(1+$V$12)</f>
        <v>0</v>
      </c>
      <c r="W17" s="75">
        <f t="shared" si="1"/>
        <v>0</v>
      </c>
      <c r="X17" s="74">
        <f>X16*(1+$X$12)</f>
        <v>0</v>
      </c>
      <c r="Y17" s="75">
        <f t="shared" ref="Y17:Y35" si="10">X17*R17</f>
        <v>0</v>
      </c>
      <c r="Z17" s="75">
        <f t="shared" ref="Z17:Z35" si="11">SUM(U17,W17,Y17)</f>
        <v>0</v>
      </c>
      <c r="AA17" s="75"/>
      <c r="AB17" s="75">
        <f>AB16*(1+$AB$12)</f>
        <v>0</v>
      </c>
      <c r="AC17" s="38"/>
      <c r="AD17" s="75">
        <f>AD16*(1+$AD$12)</f>
        <v>0</v>
      </c>
      <c r="AE17" s="75">
        <f>IF('Eingangsdaten Erzeuger'!$G$45&lt;=Nebenrechnungen!B17,Nebenrechnungen!AD17,0)</f>
        <v>0</v>
      </c>
      <c r="AF17" s="38"/>
      <c r="AG17" s="75">
        <f t="shared" si="2"/>
        <v>0</v>
      </c>
      <c r="AH17" s="75">
        <f t="shared" si="3"/>
        <v>0</v>
      </c>
      <c r="AI17" s="75">
        <f t="shared" si="4"/>
        <v>0</v>
      </c>
      <c r="AJ17" s="38">
        <f t="shared" si="5"/>
        <v>0</v>
      </c>
      <c r="AK17" s="75">
        <f t="shared" ref="AK17:AK35" si="12">(AG17+AH17+AI17)*AJ17</f>
        <v>0</v>
      </c>
      <c r="AM17" s="74">
        <f>AM16*(1+$AM$12)</f>
        <v>0</v>
      </c>
      <c r="AN17" s="75">
        <f t="shared" ref="AN17:AN35" si="13">AM17*G17</f>
        <v>0</v>
      </c>
      <c r="AO17" s="38"/>
      <c r="AP17" s="74">
        <f t="shared" ref="AP17:AP35" si="14">AP16*(1+$AP$12)</f>
        <v>0</v>
      </c>
      <c r="AQ17" s="75">
        <f t="shared" si="6"/>
        <v>0</v>
      </c>
      <c r="AR17" s="38"/>
      <c r="AS17" s="75">
        <f>AS16*(1+$AS$12)</f>
        <v>0</v>
      </c>
      <c r="AT17" s="75">
        <f>IF(B17&gt;='Eingangsdaten Netz'!$G$48,Nebenrechnungen!AS17,0)</f>
        <v>0</v>
      </c>
      <c r="AU17" s="38"/>
      <c r="AV17" s="75">
        <f>AV16*(1+$AV$12)</f>
        <v>0</v>
      </c>
      <c r="AW17" s="38"/>
      <c r="AX17" s="75">
        <f t="shared" ref="AX17:AX35" si="15">E17+AX16</f>
        <v>0</v>
      </c>
      <c r="AY17" s="38">
        <f>AY16*(1+AY$12)</f>
        <v>0</v>
      </c>
      <c r="AZ17" s="75">
        <f t="shared" ref="AZ17:AZ35" si="16">AX17*AY17</f>
        <v>0</v>
      </c>
      <c r="BB17" s="3">
        <f t="shared" ref="BB17:BB35" si="17">AT17+AE17</f>
        <v>0</v>
      </c>
      <c r="BC17" s="3">
        <f t="shared" ref="BC17:BC35" si="18">AV17+AB17</f>
        <v>0</v>
      </c>
      <c r="BH17" s="38"/>
      <c r="BI17" s="51"/>
      <c r="BJ17" s="4"/>
      <c r="BK17" s="3"/>
      <c r="BL17" s="3"/>
      <c r="BM17" s="3"/>
      <c r="BN17" s="38"/>
      <c r="BO17" s="4"/>
      <c r="BP17" s="3"/>
      <c r="BQ17" s="4"/>
    </row>
    <row r="18" spans="1:69">
      <c r="A18">
        <v>3</v>
      </c>
      <c r="B18" s="9">
        <f>'Eingangsdaten Netz'!C20</f>
        <v>2</v>
      </c>
      <c r="C18" s="1"/>
      <c r="D18" s="43">
        <f>IF('Eingangsdaten Netz'!G20&gt;0,"n.b.",'Eingangsdaten Netz'!F20)</f>
        <v>0</v>
      </c>
      <c r="E18" s="70">
        <f>IF('Eingangsdaten Netz'!G20=0,Nebenrechnungen!D18*'Eingangsdaten Netz'!$F$16/1000,'Eingangsdaten Netz'!G20)</f>
        <v>0</v>
      </c>
      <c r="F18" s="70">
        <f>SUM(E18)*'Eingangsdaten Netz'!$G$10</f>
        <v>0</v>
      </c>
      <c r="G18" s="70">
        <f>SUM(E18:F18)+G17</f>
        <v>0</v>
      </c>
      <c r="H18" s="43"/>
      <c r="I18" s="67">
        <f>'Eingangsdaten Erzeuger'!F18</f>
        <v>1</v>
      </c>
      <c r="J18" s="75">
        <f>IFERROR(IF(OR(I$8="",I$10='NR Versteckt'!$B$40),0,($G18*I18)/J$11),0)</f>
        <v>0</v>
      </c>
      <c r="K18" s="67">
        <f>'Eingangsdaten Erzeuger'!G18</f>
        <v>0</v>
      </c>
      <c r="L18" s="75">
        <f>IFERROR(IF(OR(K$8="",K$10='NR Versteckt'!$B$40),0,($G18*K18)/L$11),0)</f>
        <v>0</v>
      </c>
      <c r="M18" s="67">
        <f>'Eingangsdaten Erzeuger'!H18</f>
        <v>0</v>
      </c>
      <c r="N18" s="75">
        <f>IFERROR(IF(OR(M$8="",M$10='NR Versteckt'!$B$40),0,($G18*M18)/N$11),0)</f>
        <v>0</v>
      </c>
      <c r="O18" s="43"/>
      <c r="P18" s="75">
        <f t="shared" si="7"/>
        <v>0</v>
      </c>
      <c r="Q18" s="75">
        <f t="shared" si="8"/>
        <v>0</v>
      </c>
      <c r="R18" s="75">
        <f t="shared" si="9"/>
        <v>0</v>
      </c>
      <c r="S18" s="43"/>
      <c r="T18" s="74">
        <f>T17*(1+$T$12)</f>
        <v>0</v>
      </c>
      <c r="U18" s="75">
        <f t="shared" si="0"/>
        <v>0</v>
      </c>
      <c r="V18" s="74">
        <f t="shared" ref="V18:V35" si="19">V17*(1+$V$12)</f>
        <v>0</v>
      </c>
      <c r="W18" s="75">
        <f t="shared" si="1"/>
        <v>0</v>
      </c>
      <c r="X18" s="74">
        <f t="shared" ref="X18:X35" si="20">X17*(1+$X$12)</f>
        <v>0</v>
      </c>
      <c r="Y18" s="75">
        <f t="shared" si="10"/>
        <v>0</v>
      </c>
      <c r="Z18" s="75">
        <f t="shared" si="11"/>
        <v>0</v>
      </c>
      <c r="AA18" s="75"/>
      <c r="AB18" s="75">
        <f t="shared" ref="AB18:AB35" si="21">AB17*(1+$AB$12)</f>
        <v>0</v>
      </c>
      <c r="AC18" s="38"/>
      <c r="AD18" s="75">
        <f t="shared" ref="AD18:AD35" si="22">AD17*(1+$AD$12)</f>
        <v>0</v>
      </c>
      <c r="AE18" s="75">
        <f>IF('Eingangsdaten Erzeuger'!$G$45&lt;=Nebenrechnungen!B18,Nebenrechnungen!AD18,0)</f>
        <v>0</v>
      </c>
      <c r="AF18" s="38"/>
      <c r="AG18" s="75">
        <f t="shared" si="2"/>
        <v>0</v>
      </c>
      <c r="AH18" s="75">
        <f t="shared" si="3"/>
        <v>0</v>
      </c>
      <c r="AI18" s="75">
        <f t="shared" si="4"/>
        <v>0</v>
      </c>
      <c r="AJ18" s="38">
        <f t="shared" si="5"/>
        <v>0</v>
      </c>
      <c r="AK18" s="75">
        <f t="shared" si="12"/>
        <v>0</v>
      </c>
      <c r="AM18" s="74">
        <f t="shared" ref="AM18:AM35" si="23">AM17*(1+$AM$12)</f>
        <v>0</v>
      </c>
      <c r="AN18" s="75">
        <f t="shared" si="13"/>
        <v>0</v>
      </c>
      <c r="AO18" s="38"/>
      <c r="AP18" s="74">
        <f t="shared" si="14"/>
        <v>0</v>
      </c>
      <c r="AQ18" s="75">
        <f t="shared" si="6"/>
        <v>0</v>
      </c>
      <c r="AR18" s="38"/>
      <c r="AS18" s="75">
        <f t="shared" ref="AS18:AS35" si="24">AS17*(1+$AS$12)</f>
        <v>0</v>
      </c>
      <c r="AT18" s="75">
        <f>IF(B18&gt;='Eingangsdaten Netz'!$G$48,Nebenrechnungen!AS18,0)</f>
        <v>0</v>
      </c>
      <c r="AU18" s="38"/>
      <c r="AV18" s="75">
        <f t="shared" ref="AV18:AV35" si="25">AV17*(1+$AV$12)</f>
        <v>0</v>
      </c>
      <c r="AW18" s="38"/>
      <c r="AX18" s="75">
        <f t="shared" si="15"/>
        <v>0</v>
      </c>
      <c r="AY18" s="38">
        <f t="shared" ref="AY18:AY35" si="26">AY17*(1+AY$12)</f>
        <v>0</v>
      </c>
      <c r="AZ18" s="75">
        <f t="shared" si="16"/>
        <v>0</v>
      </c>
      <c r="BB18" s="3">
        <f t="shared" si="17"/>
        <v>0</v>
      </c>
      <c r="BC18" s="3">
        <f t="shared" si="18"/>
        <v>0</v>
      </c>
      <c r="BH18" s="38"/>
      <c r="BI18" s="51"/>
      <c r="BJ18" s="4"/>
      <c r="BK18" s="3"/>
      <c r="BL18" s="3"/>
      <c r="BM18" s="3"/>
      <c r="BN18" s="38"/>
      <c r="BO18" s="4"/>
      <c r="BP18" s="3"/>
      <c r="BQ18" s="4"/>
    </row>
    <row r="19" spans="1:69">
      <c r="A19">
        <v>4</v>
      </c>
      <c r="B19" s="9">
        <f>'Eingangsdaten Netz'!C21</f>
        <v>3</v>
      </c>
      <c r="C19" s="1"/>
      <c r="D19" s="43">
        <f>IF('Eingangsdaten Netz'!G21&gt;0,"n.b.",'Eingangsdaten Netz'!F21)</f>
        <v>0</v>
      </c>
      <c r="E19" s="70">
        <f>IF('Eingangsdaten Netz'!G21=0,Nebenrechnungen!D19*'Eingangsdaten Netz'!$F$16/1000,'Eingangsdaten Netz'!G21)</f>
        <v>0</v>
      </c>
      <c r="F19" s="70">
        <f>SUM(E19)*'Eingangsdaten Netz'!$G$10</f>
        <v>0</v>
      </c>
      <c r="G19" s="70">
        <f>SUM(E19:F19)+G18</f>
        <v>0</v>
      </c>
      <c r="H19" s="43"/>
      <c r="I19" s="67">
        <f>'Eingangsdaten Erzeuger'!F19</f>
        <v>1</v>
      </c>
      <c r="J19" s="75">
        <f>IFERROR(IF(OR(I$8="",I$10='NR Versteckt'!$B$40),0,($G19*I19)/J$11),0)</f>
        <v>0</v>
      </c>
      <c r="K19" s="67">
        <f>'Eingangsdaten Erzeuger'!G19</f>
        <v>0</v>
      </c>
      <c r="L19" s="75">
        <f>IFERROR(IF(OR(K$8="",K$10='NR Versteckt'!$B$40),0,($G19*K19)/L$11),0)</f>
        <v>0</v>
      </c>
      <c r="M19" s="67">
        <f>'Eingangsdaten Erzeuger'!H19</f>
        <v>0</v>
      </c>
      <c r="N19" s="75">
        <f>IFERROR(IF(OR(M$8="",M$10='NR Versteckt'!$B$40),0,($G19*M19)/N$11),0)</f>
        <v>0</v>
      </c>
      <c r="O19" s="43"/>
      <c r="P19" s="75">
        <f t="shared" si="7"/>
        <v>0</v>
      </c>
      <c r="Q19" s="75">
        <f t="shared" si="8"/>
        <v>0</v>
      </c>
      <c r="R19" s="75">
        <f t="shared" si="9"/>
        <v>0</v>
      </c>
      <c r="S19" s="43"/>
      <c r="T19" s="74">
        <f t="shared" ref="T19:T35" si="27">T18*(1+$T$12)</f>
        <v>0</v>
      </c>
      <c r="U19" s="75">
        <f t="shared" si="0"/>
        <v>0</v>
      </c>
      <c r="V19" s="74">
        <f t="shared" si="19"/>
        <v>0</v>
      </c>
      <c r="W19" s="75">
        <f t="shared" si="1"/>
        <v>0</v>
      </c>
      <c r="X19" s="74">
        <f t="shared" si="20"/>
        <v>0</v>
      </c>
      <c r="Y19" s="75">
        <f t="shared" si="10"/>
        <v>0</v>
      </c>
      <c r="Z19" s="75">
        <f t="shared" si="11"/>
        <v>0</v>
      </c>
      <c r="AA19" s="75"/>
      <c r="AB19" s="75">
        <f t="shared" si="21"/>
        <v>0</v>
      </c>
      <c r="AC19" s="38"/>
      <c r="AD19" s="75">
        <f t="shared" si="22"/>
        <v>0</v>
      </c>
      <c r="AE19" s="75">
        <f>IF('Eingangsdaten Erzeuger'!$G$45&lt;=Nebenrechnungen!B19,Nebenrechnungen!AD19,0)</f>
        <v>0</v>
      </c>
      <c r="AF19" s="38"/>
      <c r="AG19" s="75">
        <f t="shared" si="2"/>
        <v>0</v>
      </c>
      <c r="AH19" s="75">
        <f t="shared" si="3"/>
        <v>0</v>
      </c>
      <c r="AI19" s="75">
        <f t="shared" si="4"/>
        <v>0</v>
      </c>
      <c r="AJ19" s="38">
        <f t="shared" si="5"/>
        <v>0</v>
      </c>
      <c r="AK19" s="75">
        <f t="shared" si="12"/>
        <v>0</v>
      </c>
      <c r="AM19" s="74">
        <f t="shared" si="23"/>
        <v>0</v>
      </c>
      <c r="AN19" s="75">
        <f t="shared" si="13"/>
        <v>0</v>
      </c>
      <c r="AO19" s="38"/>
      <c r="AP19" s="74">
        <f t="shared" si="14"/>
        <v>0</v>
      </c>
      <c r="AQ19" s="75">
        <f t="shared" si="6"/>
        <v>0</v>
      </c>
      <c r="AR19" s="38"/>
      <c r="AS19" s="75">
        <f t="shared" si="24"/>
        <v>0</v>
      </c>
      <c r="AT19" s="75">
        <f>IF(B19&gt;='Eingangsdaten Netz'!$G$48,Nebenrechnungen!AS19,0)</f>
        <v>0</v>
      </c>
      <c r="AU19" s="38"/>
      <c r="AV19" s="75">
        <f t="shared" si="25"/>
        <v>0</v>
      </c>
      <c r="AW19" s="38"/>
      <c r="AX19" s="75">
        <f t="shared" si="15"/>
        <v>0</v>
      </c>
      <c r="AY19" s="38">
        <f t="shared" si="26"/>
        <v>0</v>
      </c>
      <c r="AZ19" s="75">
        <f t="shared" si="16"/>
        <v>0</v>
      </c>
      <c r="BB19" s="3">
        <f t="shared" si="17"/>
        <v>0</v>
      </c>
      <c r="BC19" s="3">
        <f t="shared" si="18"/>
        <v>0</v>
      </c>
      <c r="BH19" s="38"/>
      <c r="BI19" s="51"/>
      <c r="BJ19" s="4"/>
      <c r="BK19" s="3"/>
      <c r="BL19" s="3"/>
      <c r="BM19" s="3"/>
      <c r="BN19" s="38"/>
      <c r="BO19" s="4"/>
      <c r="BP19" s="3"/>
      <c r="BQ19" s="4"/>
    </row>
    <row r="20" spans="1:69">
      <c r="A20">
        <v>5</v>
      </c>
      <c r="B20" s="9">
        <f>'Eingangsdaten Netz'!C22</f>
        <v>4</v>
      </c>
      <c r="C20" s="1"/>
      <c r="D20" s="43">
        <f>IF('Eingangsdaten Netz'!G22&gt;0,"n.b.",'Eingangsdaten Netz'!F22)</f>
        <v>0</v>
      </c>
      <c r="E20" s="70">
        <f>IF('Eingangsdaten Netz'!G22=0,Nebenrechnungen!D20*'Eingangsdaten Netz'!$F$16/1000,'Eingangsdaten Netz'!G22)</f>
        <v>0</v>
      </c>
      <c r="F20" s="70">
        <f>SUM(E20)*'Eingangsdaten Netz'!$G$10</f>
        <v>0</v>
      </c>
      <c r="G20" s="70">
        <f t="shared" ref="G20:G35" si="28">SUM(E20:F20)+G19</f>
        <v>0</v>
      </c>
      <c r="H20" s="43"/>
      <c r="I20" s="67">
        <f>'Eingangsdaten Erzeuger'!F20</f>
        <v>1</v>
      </c>
      <c r="J20" s="75">
        <f>IFERROR(IF(OR(I$8="",I$10='NR Versteckt'!$B$40),0,($G20*I20)/J$11),0)</f>
        <v>0</v>
      </c>
      <c r="K20" s="67">
        <f>'Eingangsdaten Erzeuger'!G20</f>
        <v>0</v>
      </c>
      <c r="L20" s="75">
        <f>IFERROR(IF(OR(K$8="",K$10='NR Versteckt'!$B$40),0,($G20*K20)/L$11),0)</f>
        <v>0</v>
      </c>
      <c r="M20" s="67">
        <f>'Eingangsdaten Erzeuger'!H20</f>
        <v>0</v>
      </c>
      <c r="N20" s="75">
        <f>IFERROR(IF(OR(M$8="",M$10='NR Versteckt'!$B$40),0,($G20*M20)/N$11),0)</f>
        <v>0</v>
      </c>
      <c r="O20" s="43"/>
      <c r="P20" s="75">
        <f t="shared" si="7"/>
        <v>0</v>
      </c>
      <c r="Q20" s="75">
        <f t="shared" si="8"/>
        <v>0</v>
      </c>
      <c r="R20" s="75">
        <f t="shared" si="9"/>
        <v>0</v>
      </c>
      <c r="S20" s="43"/>
      <c r="T20" s="74">
        <f t="shared" si="27"/>
        <v>0</v>
      </c>
      <c r="U20" s="75">
        <f t="shared" si="0"/>
        <v>0</v>
      </c>
      <c r="V20" s="74">
        <f t="shared" si="19"/>
        <v>0</v>
      </c>
      <c r="W20" s="75">
        <f t="shared" si="1"/>
        <v>0</v>
      </c>
      <c r="X20" s="74">
        <f t="shared" si="20"/>
        <v>0</v>
      </c>
      <c r="Y20" s="75">
        <f t="shared" si="10"/>
        <v>0</v>
      </c>
      <c r="Z20" s="75">
        <f t="shared" si="11"/>
        <v>0</v>
      </c>
      <c r="AA20" s="75"/>
      <c r="AB20" s="75">
        <f t="shared" si="21"/>
        <v>0</v>
      </c>
      <c r="AC20" s="38"/>
      <c r="AD20" s="75">
        <f t="shared" si="22"/>
        <v>0</v>
      </c>
      <c r="AE20" s="75">
        <f>IF('Eingangsdaten Erzeuger'!$G$45&lt;=Nebenrechnungen!B20,Nebenrechnungen!AD20,0)</f>
        <v>0</v>
      </c>
      <c r="AF20" s="38"/>
      <c r="AG20" s="75">
        <f t="shared" si="2"/>
        <v>0</v>
      </c>
      <c r="AH20" s="75">
        <f t="shared" si="3"/>
        <v>0</v>
      </c>
      <c r="AI20" s="75">
        <f t="shared" si="4"/>
        <v>0</v>
      </c>
      <c r="AJ20" s="38">
        <f t="shared" si="5"/>
        <v>0</v>
      </c>
      <c r="AK20" s="75">
        <f t="shared" si="12"/>
        <v>0</v>
      </c>
      <c r="AM20" s="74">
        <f t="shared" si="23"/>
        <v>0</v>
      </c>
      <c r="AN20" s="75">
        <f t="shared" si="13"/>
        <v>0</v>
      </c>
      <c r="AO20" s="38"/>
      <c r="AP20" s="74">
        <f t="shared" si="14"/>
        <v>0</v>
      </c>
      <c r="AQ20" s="75">
        <f t="shared" si="6"/>
        <v>0</v>
      </c>
      <c r="AR20" s="38"/>
      <c r="AS20" s="75">
        <f t="shared" si="24"/>
        <v>0</v>
      </c>
      <c r="AT20" s="75">
        <f>IF(B20&gt;='Eingangsdaten Netz'!$G$48,Nebenrechnungen!AS20,0)</f>
        <v>0</v>
      </c>
      <c r="AU20" s="38"/>
      <c r="AV20" s="75">
        <f t="shared" si="25"/>
        <v>0</v>
      </c>
      <c r="AW20" s="38"/>
      <c r="AX20" s="75">
        <f t="shared" si="15"/>
        <v>0</v>
      </c>
      <c r="AY20" s="38">
        <f t="shared" si="26"/>
        <v>0</v>
      </c>
      <c r="AZ20" s="75">
        <f t="shared" si="16"/>
        <v>0</v>
      </c>
      <c r="BB20" s="3">
        <f t="shared" si="17"/>
        <v>0</v>
      </c>
      <c r="BC20" s="3">
        <f t="shared" si="18"/>
        <v>0</v>
      </c>
      <c r="BH20" s="38"/>
      <c r="BI20" s="51"/>
      <c r="BJ20" s="4"/>
      <c r="BK20" s="3"/>
      <c r="BL20" s="3"/>
      <c r="BM20" s="3"/>
      <c r="BN20" s="38"/>
      <c r="BO20" s="4"/>
      <c r="BP20" s="3"/>
      <c r="BQ20" s="4"/>
    </row>
    <row r="21" spans="1:69">
      <c r="A21">
        <v>6</v>
      </c>
      <c r="B21" s="9">
        <f>'Eingangsdaten Netz'!C23</f>
        <v>5</v>
      </c>
      <c r="C21" s="1"/>
      <c r="D21" s="43">
        <f>IF('Eingangsdaten Netz'!G23&gt;0,"n.b.",'Eingangsdaten Netz'!F23)</f>
        <v>0</v>
      </c>
      <c r="E21" s="70">
        <f>IF('Eingangsdaten Netz'!G23=0,Nebenrechnungen!D21*'Eingangsdaten Netz'!$F$16/1000,'Eingangsdaten Netz'!G23)</f>
        <v>0</v>
      </c>
      <c r="F21" s="70">
        <f>SUM(E21)*'Eingangsdaten Netz'!$G$10</f>
        <v>0</v>
      </c>
      <c r="G21" s="70">
        <f t="shared" si="28"/>
        <v>0</v>
      </c>
      <c r="H21" s="43"/>
      <c r="I21" s="67">
        <f>'Eingangsdaten Erzeuger'!F21</f>
        <v>1</v>
      </c>
      <c r="J21" s="75">
        <f>IFERROR(IF(OR(I$8="",I$10='NR Versteckt'!$B$40),0,($G21*I21)/J$11),0)</f>
        <v>0</v>
      </c>
      <c r="K21" s="67">
        <f>'Eingangsdaten Erzeuger'!G21</f>
        <v>0</v>
      </c>
      <c r="L21" s="75">
        <f>IFERROR(IF(OR(K$8="",K$10='NR Versteckt'!$B$40),0,($G21*K21)/L$11),0)</f>
        <v>0</v>
      </c>
      <c r="M21" s="67">
        <f>'Eingangsdaten Erzeuger'!H21</f>
        <v>0</v>
      </c>
      <c r="N21" s="75">
        <f>IFERROR(IF(OR(M$8="",M$10='NR Versteckt'!$B$40),0,($G21*M21)/N$11),0)</f>
        <v>0</v>
      </c>
      <c r="O21" s="43"/>
      <c r="P21" s="75">
        <f t="shared" si="7"/>
        <v>0</v>
      </c>
      <c r="Q21" s="75">
        <f t="shared" si="8"/>
        <v>0</v>
      </c>
      <c r="R21" s="75">
        <f t="shared" si="9"/>
        <v>0</v>
      </c>
      <c r="S21" s="43"/>
      <c r="T21" s="74">
        <f t="shared" si="27"/>
        <v>0</v>
      </c>
      <c r="U21" s="75">
        <f t="shared" si="0"/>
        <v>0</v>
      </c>
      <c r="V21" s="74">
        <f t="shared" si="19"/>
        <v>0</v>
      </c>
      <c r="W21" s="75">
        <f t="shared" si="1"/>
        <v>0</v>
      </c>
      <c r="X21" s="74">
        <f t="shared" si="20"/>
        <v>0</v>
      </c>
      <c r="Y21" s="75">
        <f t="shared" si="10"/>
        <v>0</v>
      </c>
      <c r="Z21" s="75">
        <f t="shared" si="11"/>
        <v>0</v>
      </c>
      <c r="AA21" s="75"/>
      <c r="AB21" s="75">
        <f t="shared" si="21"/>
        <v>0</v>
      </c>
      <c r="AC21" s="38"/>
      <c r="AD21" s="75">
        <f t="shared" si="22"/>
        <v>0</v>
      </c>
      <c r="AE21" s="75">
        <f>IF('Eingangsdaten Erzeuger'!$G$45&lt;=Nebenrechnungen!B21,Nebenrechnungen!AD21,0)</f>
        <v>0</v>
      </c>
      <c r="AF21" s="38"/>
      <c r="AG21" s="75">
        <f t="shared" si="2"/>
        <v>0</v>
      </c>
      <c r="AH21" s="75">
        <f t="shared" si="3"/>
        <v>0</v>
      </c>
      <c r="AI21" s="75">
        <f t="shared" si="4"/>
        <v>0</v>
      </c>
      <c r="AJ21" s="38">
        <f t="shared" si="5"/>
        <v>0</v>
      </c>
      <c r="AK21" s="75">
        <f t="shared" si="12"/>
        <v>0</v>
      </c>
      <c r="AM21" s="74">
        <f t="shared" si="23"/>
        <v>0</v>
      </c>
      <c r="AN21" s="75">
        <f t="shared" si="13"/>
        <v>0</v>
      </c>
      <c r="AO21" s="38"/>
      <c r="AP21" s="74">
        <f t="shared" si="14"/>
        <v>0</v>
      </c>
      <c r="AQ21" s="75">
        <f t="shared" si="6"/>
        <v>0</v>
      </c>
      <c r="AR21" s="38"/>
      <c r="AS21" s="75">
        <f t="shared" si="24"/>
        <v>0</v>
      </c>
      <c r="AT21" s="75">
        <f>IF(B21&gt;='Eingangsdaten Netz'!$G$48,Nebenrechnungen!AS21,0)</f>
        <v>0</v>
      </c>
      <c r="AU21" s="38"/>
      <c r="AV21" s="75">
        <f t="shared" si="25"/>
        <v>0</v>
      </c>
      <c r="AW21" s="38"/>
      <c r="AX21" s="75">
        <f t="shared" si="15"/>
        <v>0</v>
      </c>
      <c r="AY21" s="38">
        <f t="shared" si="26"/>
        <v>0</v>
      </c>
      <c r="AZ21" s="75">
        <f t="shared" si="16"/>
        <v>0</v>
      </c>
      <c r="BB21" s="3">
        <f t="shared" si="17"/>
        <v>0</v>
      </c>
      <c r="BC21" s="3">
        <f t="shared" si="18"/>
        <v>0</v>
      </c>
      <c r="BH21" s="38"/>
      <c r="BI21" s="51"/>
      <c r="BJ21" s="4"/>
      <c r="BK21" s="3"/>
      <c r="BL21" s="3"/>
      <c r="BM21" s="3"/>
      <c r="BN21" s="38"/>
      <c r="BO21" s="4"/>
      <c r="BP21" s="3"/>
      <c r="BQ21" s="4"/>
    </row>
    <row r="22" spans="1:69">
      <c r="A22">
        <v>7</v>
      </c>
      <c r="B22" s="9">
        <f>'Eingangsdaten Netz'!C24</f>
        <v>6</v>
      </c>
      <c r="C22" s="1"/>
      <c r="D22" s="43">
        <f>IF('Eingangsdaten Netz'!G24&gt;0,"n.b.",'Eingangsdaten Netz'!F24)</f>
        <v>0</v>
      </c>
      <c r="E22" s="70">
        <f>IF('Eingangsdaten Netz'!G24=0,Nebenrechnungen!D22*'Eingangsdaten Netz'!$F$16/1000,'Eingangsdaten Netz'!G24)</f>
        <v>0</v>
      </c>
      <c r="F22" s="70">
        <f>SUM(E22)*'Eingangsdaten Netz'!$G$10</f>
        <v>0</v>
      </c>
      <c r="G22" s="70">
        <f t="shared" si="28"/>
        <v>0</v>
      </c>
      <c r="H22" s="43"/>
      <c r="I22" s="67">
        <f>'Eingangsdaten Erzeuger'!F22</f>
        <v>1</v>
      </c>
      <c r="J22" s="75">
        <f>IFERROR(IF(OR(I$8="",I$10='NR Versteckt'!$B$40),0,($G22*I22)/J$11),0)</f>
        <v>0</v>
      </c>
      <c r="K22" s="67">
        <f>'Eingangsdaten Erzeuger'!G22</f>
        <v>0</v>
      </c>
      <c r="L22" s="75">
        <f>IFERROR(IF(OR(K$8="",K$10='NR Versteckt'!$B$40),0,($G22*K22)/L$11),0)</f>
        <v>0</v>
      </c>
      <c r="M22" s="67">
        <f>'Eingangsdaten Erzeuger'!H22</f>
        <v>0</v>
      </c>
      <c r="N22" s="75">
        <f>IFERROR(IF(OR(M$8="",M$10='NR Versteckt'!$B$40),0,($G22*M22)/N$11),0)</f>
        <v>0</v>
      </c>
      <c r="O22" s="43"/>
      <c r="P22" s="75">
        <f t="shared" si="7"/>
        <v>0</v>
      </c>
      <c r="Q22" s="75">
        <f t="shared" si="8"/>
        <v>0</v>
      </c>
      <c r="R22" s="75">
        <f t="shared" si="9"/>
        <v>0</v>
      </c>
      <c r="S22" s="43"/>
      <c r="T22" s="74">
        <f t="shared" si="27"/>
        <v>0</v>
      </c>
      <c r="U22" s="75">
        <f t="shared" si="0"/>
        <v>0</v>
      </c>
      <c r="V22" s="74">
        <f t="shared" si="19"/>
        <v>0</v>
      </c>
      <c r="W22" s="75">
        <f t="shared" si="1"/>
        <v>0</v>
      </c>
      <c r="X22" s="74">
        <f t="shared" si="20"/>
        <v>0</v>
      </c>
      <c r="Y22" s="75">
        <f t="shared" si="10"/>
        <v>0</v>
      </c>
      <c r="Z22" s="75">
        <f t="shared" si="11"/>
        <v>0</v>
      </c>
      <c r="AA22" s="75"/>
      <c r="AB22" s="75">
        <f t="shared" si="21"/>
        <v>0</v>
      </c>
      <c r="AC22" s="38"/>
      <c r="AD22" s="75">
        <f t="shared" si="22"/>
        <v>0</v>
      </c>
      <c r="AE22" s="75">
        <f>IF('Eingangsdaten Erzeuger'!$G$45&lt;=Nebenrechnungen!B22,Nebenrechnungen!AD22,0)</f>
        <v>0</v>
      </c>
      <c r="AF22" s="38"/>
      <c r="AG22" s="75">
        <f t="shared" si="2"/>
        <v>0</v>
      </c>
      <c r="AH22" s="75">
        <f t="shared" si="3"/>
        <v>0</v>
      </c>
      <c r="AI22" s="75">
        <f t="shared" si="4"/>
        <v>0</v>
      </c>
      <c r="AJ22" s="38">
        <f t="shared" si="5"/>
        <v>0</v>
      </c>
      <c r="AK22" s="75">
        <f t="shared" si="12"/>
        <v>0</v>
      </c>
      <c r="AM22" s="74">
        <f t="shared" si="23"/>
        <v>0</v>
      </c>
      <c r="AN22" s="75">
        <f t="shared" si="13"/>
        <v>0</v>
      </c>
      <c r="AO22" s="38"/>
      <c r="AP22" s="74">
        <f t="shared" si="14"/>
        <v>0</v>
      </c>
      <c r="AQ22" s="75">
        <f t="shared" si="6"/>
        <v>0</v>
      </c>
      <c r="AR22" s="38"/>
      <c r="AS22" s="75">
        <f t="shared" si="24"/>
        <v>0</v>
      </c>
      <c r="AT22" s="75">
        <f>IF(B22&gt;='Eingangsdaten Netz'!$G$48,Nebenrechnungen!AS22,0)</f>
        <v>0</v>
      </c>
      <c r="AU22" s="38"/>
      <c r="AV22" s="75">
        <f t="shared" si="25"/>
        <v>0</v>
      </c>
      <c r="AW22" s="38"/>
      <c r="AX22" s="75">
        <f t="shared" si="15"/>
        <v>0</v>
      </c>
      <c r="AY22" s="38">
        <f t="shared" si="26"/>
        <v>0</v>
      </c>
      <c r="AZ22" s="75">
        <f t="shared" si="16"/>
        <v>0</v>
      </c>
      <c r="BB22" s="3">
        <f t="shared" si="17"/>
        <v>0</v>
      </c>
      <c r="BC22" s="3">
        <f t="shared" si="18"/>
        <v>0</v>
      </c>
      <c r="BH22" s="38"/>
      <c r="BI22" s="51"/>
      <c r="BJ22" s="4"/>
      <c r="BK22" s="3"/>
      <c r="BL22" s="3"/>
      <c r="BM22" s="3"/>
      <c r="BN22" s="38"/>
      <c r="BO22" s="4"/>
      <c r="BP22" s="3"/>
      <c r="BQ22" s="4"/>
    </row>
    <row r="23" spans="1:69">
      <c r="A23">
        <v>8</v>
      </c>
      <c r="B23" s="9">
        <f>'Eingangsdaten Netz'!C25</f>
        <v>7</v>
      </c>
      <c r="C23" s="1"/>
      <c r="D23" s="43">
        <f>IF('Eingangsdaten Netz'!G25&gt;0,"n.b.",'Eingangsdaten Netz'!F25)</f>
        <v>0</v>
      </c>
      <c r="E23" s="70">
        <f>IF('Eingangsdaten Netz'!G25=0,Nebenrechnungen!D23*'Eingangsdaten Netz'!$F$16/1000,'Eingangsdaten Netz'!G25)</f>
        <v>0</v>
      </c>
      <c r="F23" s="70">
        <f>SUM(E23)*'Eingangsdaten Netz'!$G$10</f>
        <v>0</v>
      </c>
      <c r="G23" s="70">
        <f t="shared" si="28"/>
        <v>0</v>
      </c>
      <c r="H23" s="43"/>
      <c r="I23" s="67">
        <f>'Eingangsdaten Erzeuger'!F23</f>
        <v>1</v>
      </c>
      <c r="J23" s="75">
        <f>IFERROR(IF(OR(I$8="",I$10='NR Versteckt'!$B$40),0,($G23*I23)/J$11),0)</f>
        <v>0</v>
      </c>
      <c r="K23" s="67">
        <f>'Eingangsdaten Erzeuger'!G23</f>
        <v>0</v>
      </c>
      <c r="L23" s="75">
        <f>IFERROR(IF(OR(K$8="",K$10='NR Versteckt'!$B$40),0,($G23*K23)/L$11),0)</f>
        <v>0</v>
      </c>
      <c r="M23" s="67">
        <f>'Eingangsdaten Erzeuger'!H23</f>
        <v>0</v>
      </c>
      <c r="N23" s="75">
        <f>IFERROR(IF(OR(M$8="",M$10='NR Versteckt'!$B$40),0,($G23*M23)/N$11),0)</f>
        <v>0</v>
      </c>
      <c r="O23" s="43"/>
      <c r="P23" s="75">
        <f t="shared" si="7"/>
        <v>0</v>
      </c>
      <c r="Q23" s="75">
        <f t="shared" si="8"/>
        <v>0</v>
      </c>
      <c r="R23" s="75">
        <f t="shared" si="9"/>
        <v>0</v>
      </c>
      <c r="S23" s="43"/>
      <c r="T23" s="74">
        <f t="shared" si="27"/>
        <v>0</v>
      </c>
      <c r="U23" s="75">
        <f t="shared" si="0"/>
        <v>0</v>
      </c>
      <c r="V23" s="74">
        <f t="shared" si="19"/>
        <v>0</v>
      </c>
      <c r="W23" s="75">
        <f t="shared" si="1"/>
        <v>0</v>
      </c>
      <c r="X23" s="74">
        <f t="shared" si="20"/>
        <v>0</v>
      </c>
      <c r="Y23" s="75">
        <f t="shared" si="10"/>
        <v>0</v>
      </c>
      <c r="Z23" s="75">
        <f t="shared" si="11"/>
        <v>0</v>
      </c>
      <c r="AA23" s="75"/>
      <c r="AB23" s="75">
        <f t="shared" si="21"/>
        <v>0</v>
      </c>
      <c r="AC23" s="38"/>
      <c r="AD23" s="75">
        <f t="shared" si="22"/>
        <v>0</v>
      </c>
      <c r="AE23" s="75">
        <f>IF('Eingangsdaten Erzeuger'!$G$45&lt;=Nebenrechnungen!B23,Nebenrechnungen!AD23,0)</f>
        <v>0</v>
      </c>
      <c r="AF23" s="38"/>
      <c r="AG23" s="75">
        <f t="shared" si="2"/>
        <v>0</v>
      </c>
      <c r="AH23" s="75">
        <f t="shared" si="3"/>
        <v>0</v>
      </c>
      <c r="AI23" s="75">
        <f t="shared" si="4"/>
        <v>0</v>
      </c>
      <c r="AJ23" s="38">
        <f t="shared" si="5"/>
        <v>0</v>
      </c>
      <c r="AK23" s="75">
        <f t="shared" si="12"/>
        <v>0</v>
      </c>
      <c r="AM23" s="74">
        <f t="shared" si="23"/>
        <v>0</v>
      </c>
      <c r="AN23" s="75">
        <f t="shared" si="13"/>
        <v>0</v>
      </c>
      <c r="AO23" s="38"/>
      <c r="AP23" s="74">
        <f t="shared" si="14"/>
        <v>0</v>
      </c>
      <c r="AQ23" s="75">
        <f t="shared" si="6"/>
        <v>0</v>
      </c>
      <c r="AR23" s="38"/>
      <c r="AS23" s="75">
        <f t="shared" si="24"/>
        <v>0</v>
      </c>
      <c r="AT23" s="75">
        <f>IF(B23&gt;='Eingangsdaten Netz'!$G$48,Nebenrechnungen!AS23,0)</f>
        <v>0</v>
      </c>
      <c r="AU23" s="38"/>
      <c r="AV23" s="75">
        <f t="shared" si="25"/>
        <v>0</v>
      </c>
      <c r="AW23" s="38"/>
      <c r="AX23" s="75">
        <f t="shared" si="15"/>
        <v>0</v>
      </c>
      <c r="AY23" s="38">
        <f t="shared" si="26"/>
        <v>0</v>
      </c>
      <c r="AZ23" s="75">
        <f t="shared" si="16"/>
        <v>0</v>
      </c>
      <c r="BB23" s="3">
        <f t="shared" si="17"/>
        <v>0</v>
      </c>
      <c r="BC23" s="3">
        <f t="shared" si="18"/>
        <v>0</v>
      </c>
      <c r="BH23" s="38"/>
      <c r="BI23" s="51"/>
      <c r="BJ23" s="4"/>
      <c r="BK23" s="3"/>
      <c r="BL23" s="3"/>
      <c r="BM23" s="3"/>
      <c r="BN23" s="38"/>
      <c r="BO23" s="4"/>
      <c r="BP23" s="3"/>
      <c r="BQ23" s="4"/>
    </row>
    <row r="24" spans="1:69">
      <c r="A24">
        <v>9</v>
      </c>
      <c r="B24" s="9">
        <f>'Eingangsdaten Netz'!C26</f>
        <v>8</v>
      </c>
      <c r="C24" s="1"/>
      <c r="D24" s="43">
        <f>IF('Eingangsdaten Netz'!G26&gt;0,"n.b.",'Eingangsdaten Netz'!F26)</f>
        <v>0</v>
      </c>
      <c r="E24" s="70">
        <f>IF('Eingangsdaten Netz'!G26=0,Nebenrechnungen!D24*'Eingangsdaten Netz'!$F$16/1000,'Eingangsdaten Netz'!G26)</f>
        <v>0</v>
      </c>
      <c r="F24" s="70">
        <f>SUM(E24)*'Eingangsdaten Netz'!$G$10</f>
        <v>0</v>
      </c>
      <c r="G24" s="70">
        <f t="shared" si="28"/>
        <v>0</v>
      </c>
      <c r="H24" s="43"/>
      <c r="I24" s="67">
        <f>'Eingangsdaten Erzeuger'!F24</f>
        <v>1</v>
      </c>
      <c r="J24" s="75">
        <f>IFERROR(IF(OR(I$8="",I$10='NR Versteckt'!$B$40),0,($G24*I24)/J$11),0)</f>
        <v>0</v>
      </c>
      <c r="K24" s="67">
        <f>'Eingangsdaten Erzeuger'!G24</f>
        <v>0</v>
      </c>
      <c r="L24" s="75">
        <f>IFERROR(IF(OR(K$8="",K$10='NR Versteckt'!$B$40),0,($G24*K24)/L$11),0)</f>
        <v>0</v>
      </c>
      <c r="M24" s="67">
        <f>'Eingangsdaten Erzeuger'!H24</f>
        <v>0</v>
      </c>
      <c r="N24" s="75">
        <f>IFERROR(IF(OR(M$8="",M$10='NR Versteckt'!$B$40),0,($G24*M24)/N$11),0)</f>
        <v>0</v>
      </c>
      <c r="O24" s="43"/>
      <c r="P24" s="75">
        <f t="shared" si="7"/>
        <v>0</v>
      </c>
      <c r="Q24" s="75">
        <f t="shared" si="8"/>
        <v>0</v>
      </c>
      <c r="R24" s="75">
        <f t="shared" si="9"/>
        <v>0</v>
      </c>
      <c r="S24" s="43"/>
      <c r="T24" s="74">
        <f t="shared" si="27"/>
        <v>0</v>
      </c>
      <c r="U24" s="75">
        <f t="shared" si="0"/>
        <v>0</v>
      </c>
      <c r="V24" s="74">
        <f t="shared" si="19"/>
        <v>0</v>
      </c>
      <c r="W24" s="75">
        <f t="shared" si="1"/>
        <v>0</v>
      </c>
      <c r="X24" s="74">
        <f t="shared" si="20"/>
        <v>0</v>
      </c>
      <c r="Y24" s="75">
        <f t="shared" si="10"/>
        <v>0</v>
      </c>
      <c r="Z24" s="75">
        <f t="shared" si="11"/>
        <v>0</v>
      </c>
      <c r="AA24" s="75"/>
      <c r="AB24" s="75">
        <f t="shared" si="21"/>
        <v>0</v>
      </c>
      <c r="AC24" s="38"/>
      <c r="AD24" s="75">
        <f t="shared" si="22"/>
        <v>0</v>
      </c>
      <c r="AE24" s="75">
        <f>IF('Eingangsdaten Erzeuger'!$G$45&lt;=Nebenrechnungen!B24,Nebenrechnungen!AD24,0)</f>
        <v>0</v>
      </c>
      <c r="AF24" s="38"/>
      <c r="AG24" s="75">
        <f t="shared" si="2"/>
        <v>0</v>
      </c>
      <c r="AH24" s="75">
        <f t="shared" si="3"/>
        <v>0</v>
      </c>
      <c r="AI24" s="75">
        <f t="shared" si="4"/>
        <v>0</v>
      </c>
      <c r="AJ24" s="38">
        <f t="shared" si="5"/>
        <v>0</v>
      </c>
      <c r="AK24" s="75">
        <f t="shared" si="12"/>
        <v>0</v>
      </c>
      <c r="AM24" s="74">
        <f t="shared" si="23"/>
        <v>0</v>
      </c>
      <c r="AN24" s="75">
        <f t="shared" si="13"/>
        <v>0</v>
      </c>
      <c r="AO24" s="38"/>
      <c r="AP24" s="74">
        <f t="shared" si="14"/>
        <v>0</v>
      </c>
      <c r="AQ24" s="75">
        <f t="shared" si="6"/>
        <v>0</v>
      </c>
      <c r="AR24" s="38"/>
      <c r="AS24" s="75">
        <f t="shared" si="24"/>
        <v>0</v>
      </c>
      <c r="AT24" s="75">
        <f>IF(B24&gt;='Eingangsdaten Netz'!$G$48,Nebenrechnungen!AS24,0)</f>
        <v>0</v>
      </c>
      <c r="AU24" s="38"/>
      <c r="AV24" s="75">
        <f t="shared" si="25"/>
        <v>0</v>
      </c>
      <c r="AW24" s="38"/>
      <c r="AX24" s="75">
        <f t="shared" si="15"/>
        <v>0</v>
      </c>
      <c r="AY24" s="38">
        <f t="shared" si="26"/>
        <v>0</v>
      </c>
      <c r="AZ24" s="75">
        <f t="shared" si="16"/>
        <v>0</v>
      </c>
      <c r="BB24" s="3">
        <f t="shared" si="17"/>
        <v>0</v>
      </c>
      <c r="BC24" s="3">
        <f t="shared" si="18"/>
        <v>0</v>
      </c>
      <c r="BH24" s="38"/>
      <c r="BI24" s="51"/>
      <c r="BJ24" s="4"/>
      <c r="BK24" s="3"/>
      <c r="BL24" s="3"/>
      <c r="BM24" s="3"/>
      <c r="BN24" s="38"/>
      <c r="BO24" s="4"/>
      <c r="BP24" s="3"/>
      <c r="BQ24" s="4"/>
    </row>
    <row r="25" spans="1:69">
      <c r="A25">
        <v>10</v>
      </c>
      <c r="B25" s="9">
        <f>'Eingangsdaten Netz'!C27</f>
        <v>9</v>
      </c>
      <c r="C25" s="1"/>
      <c r="D25" s="43">
        <f>IF('Eingangsdaten Netz'!G27&gt;0,"n.b.",'Eingangsdaten Netz'!F27)</f>
        <v>0</v>
      </c>
      <c r="E25" s="70">
        <f>IF('Eingangsdaten Netz'!G27=0,Nebenrechnungen!D25*'Eingangsdaten Netz'!$F$16/1000,'Eingangsdaten Netz'!G27)</f>
        <v>0</v>
      </c>
      <c r="F25" s="70">
        <f>SUM(E25)*'Eingangsdaten Netz'!$G$10</f>
        <v>0</v>
      </c>
      <c r="G25" s="70">
        <f t="shared" si="28"/>
        <v>0</v>
      </c>
      <c r="H25" s="43"/>
      <c r="I25" s="67">
        <f>'Eingangsdaten Erzeuger'!F25</f>
        <v>1</v>
      </c>
      <c r="J25" s="75">
        <f>IFERROR(IF(OR(I$8="",I$10='NR Versteckt'!$B$40),0,($G25*I25)/J$11),0)</f>
        <v>0</v>
      </c>
      <c r="K25" s="67">
        <f>'Eingangsdaten Erzeuger'!G25</f>
        <v>0</v>
      </c>
      <c r="L25" s="75">
        <f>IFERROR(IF(OR(K$8="",K$10='NR Versteckt'!$B$40),0,($G25*K25)/L$11),0)</f>
        <v>0</v>
      </c>
      <c r="M25" s="67">
        <f>'Eingangsdaten Erzeuger'!H25</f>
        <v>0</v>
      </c>
      <c r="N25" s="75">
        <f>IFERROR(IF(OR(M$8="",M$10='NR Versteckt'!$B$40),0,($G25*M25)/N$11),0)</f>
        <v>0</v>
      </c>
      <c r="O25" s="43"/>
      <c r="P25" s="75">
        <f t="shared" si="7"/>
        <v>0</v>
      </c>
      <c r="Q25" s="75">
        <f t="shared" si="8"/>
        <v>0</v>
      </c>
      <c r="R25" s="75">
        <f t="shared" si="9"/>
        <v>0</v>
      </c>
      <c r="S25" s="43"/>
      <c r="T25" s="74">
        <f t="shared" si="27"/>
        <v>0</v>
      </c>
      <c r="U25" s="75">
        <f t="shared" si="0"/>
        <v>0</v>
      </c>
      <c r="V25" s="74">
        <f t="shared" si="19"/>
        <v>0</v>
      </c>
      <c r="W25" s="75">
        <f t="shared" si="1"/>
        <v>0</v>
      </c>
      <c r="X25" s="74">
        <f t="shared" si="20"/>
        <v>0</v>
      </c>
      <c r="Y25" s="75">
        <f t="shared" si="10"/>
        <v>0</v>
      </c>
      <c r="Z25" s="75">
        <f t="shared" si="11"/>
        <v>0</v>
      </c>
      <c r="AA25" s="75"/>
      <c r="AB25" s="75">
        <f t="shared" si="21"/>
        <v>0</v>
      </c>
      <c r="AC25" s="38"/>
      <c r="AD25" s="75">
        <f t="shared" si="22"/>
        <v>0</v>
      </c>
      <c r="AE25" s="75">
        <f>IF('Eingangsdaten Erzeuger'!$G$45&lt;=Nebenrechnungen!B25,Nebenrechnungen!AD25,0)</f>
        <v>0</v>
      </c>
      <c r="AF25" s="38"/>
      <c r="AG25" s="75">
        <f t="shared" si="2"/>
        <v>0</v>
      </c>
      <c r="AH25" s="75">
        <f t="shared" si="3"/>
        <v>0</v>
      </c>
      <c r="AI25" s="75">
        <f t="shared" si="4"/>
        <v>0</v>
      </c>
      <c r="AJ25" s="38">
        <f t="shared" si="5"/>
        <v>0</v>
      </c>
      <c r="AK25" s="75">
        <f t="shared" si="12"/>
        <v>0</v>
      </c>
      <c r="AM25" s="74">
        <f t="shared" si="23"/>
        <v>0</v>
      </c>
      <c r="AN25" s="75">
        <f t="shared" si="13"/>
        <v>0</v>
      </c>
      <c r="AO25" s="38"/>
      <c r="AP25" s="74">
        <f t="shared" si="14"/>
        <v>0</v>
      </c>
      <c r="AQ25" s="75">
        <f t="shared" si="6"/>
        <v>0</v>
      </c>
      <c r="AR25" s="38"/>
      <c r="AS25" s="75">
        <f t="shared" si="24"/>
        <v>0</v>
      </c>
      <c r="AT25" s="75">
        <f>IF(B25&gt;='Eingangsdaten Netz'!$G$48,Nebenrechnungen!AS25,0)</f>
        <v>0</v>
      </c>
      <c r="AU25" s="38"/>
      <c r="AV25" s="75">
        <f t="shared" si="25"/>
        <v>0</v>
      </c>
      <c r="AW25" s="38"/>
      <c r="AX25" s="75">
        <f t="shared" si="15"/>
        <v>0</v>
      </c>
      <c r="AY25" s="38">
        <f t="shared" si="26"/>
        <v>0</v>
      </c>
      <c r="AZ25" s="75">
        <f t="shared" si="16"/>
        <v>0</v>
      </c>
      <c r="BB25" s="3">
        <f t="shared" si="17"/>
        <v>0</v>
      </c>
      <c r="BC25" s="3">
        <f t="shared" si="18"/>
        <v>0</v>
      </c>
      <c r="BH25" s="38"/>
      <c r="BI25" s="51"/>
      <c r="BJ25" s="4"/>
      <c r="BK25" s="3"/>
      <c r="BL25" s="3"/>
      <c r="BM25" s="3"/>
      <c r="BN25" s="38"/>
      <c r="BO25" s="4"/>
      <c r="BP25" s="3"/>
      <c r="BQ25" s="4"/>
    </row>
    <row r="26" spans="1:69">
      <c r="A26">
        <v>11</v>
      </c>
      <c r="B26" s="9">
        <f>'Eingangsdaten Netz'!C28</f>
        <v>10</v>
      </c>
      <c r="C26" s="1"/>
      <c r="D26" s="43">
        <f>IF('Eingangsdaten Netz'!G28&gt;0,"n.b.",'Eingangsdaten Netz'!F28)</f>
        <v>0</v>
      </c>
      <c r="E26" s="70">
        <f>IF('Eingangsdaten Netz'!G28=0,Nebenrechnungen!D26*'Eingangsdaten Netz'!$F$16/1000,'Eingangsdaten Netz'!G28)</f>
        <v>0</v>
      </c>
      <c r="F26" s="70">
        <f>SUM(E26)*'Eingangsdaten Netz'!$G$10</f>
        <v>0</v>
      </c>
      <c r="G26" s="70">
        <f t="shared" si="28"/>
        <v>0</v>
      </c>
      <c r="H26" s="43"/>
      <c r="I26" s="67">
        <f>'Eingangsdaten Erzeuger'!F26</f>
        <v>1</v>
      </c>
      <c r="J26" s="75">
        <f>IFERROR(IF(OR(I$8="",I$10='NR Versteckt'!$B$40),0,($G26*I26)/J$11),0)</f>
        <v>0</v>
      </c>
      <c r="K26" s="67">
        <f>'Eingangsdaten Erzeuger'!G26</f>
        <v>0</v>
      </c>
      <c r="L26" s="75">
        <f>IFERROR(IF(OR(K$8="",K$10='NR Versteckt'!$B$40),0,($G26*K26)/L$11),0)</f>
        <v>0</v>
      </c>
      <c r="M26" s="67">
        <f>'Eingangsdaten Erzeuger'!H26</f>
        <v>0</v>
      </c>
      <c r="N26" s="75">
        <f>IFERROR(IF(OR(M$8="",M$10='NR Versteckt'!$B$40),0,($G26*M26)/N$11),0)</f>
        <v>0</v>
      </c>
      <c r="O26" s="43"/>
      <c r="P26" s="75">
        <f t="shared" si="7"/>
        <v>0</v>
      </c>
      <c r="Q26" s="75">
        <f t="shared" si="8"/>
        <v>0</v>
      </c>
      <c r="R26" s="75">
        <f t="shared" si="9"/>
        <v>0</v>
      </c>
      <c r="S26" s="43"/>
      <c r="T26" s="74">
        <f t="shared" si="27"/>
        <v>0</v>
      </c>
      <c r="U26" s="75">
        <f t="shared" si="0"/>
        <v>0</v>
      </c>
      <c r="V26" s="74">
        <f t="shared" si="19"/>
        <v>0</v>
      </c>
      <c r="W26" s="75">
        <f t="shared" si="1"/>
        <v>0</v>
      </c>
      <c r="X26" s="74">
        <f t="shared" si="20"/>
        <v>0</v>
      </c>
      <c r="Y26" s="75">
        <f t="shared" si="10"/>
        <v>0</v>
      </c>
      <c r="Z26" s="75">
        <f t="shared" si="11"/>
        <v>0</v>
      </c>
      <c r="AA26" s="75"/>
      <c r="AB26" s="75">
        <f t="shared" si="21"/>
        <v>0</v>
      </c>
      <c r="AC26" s="38"/>
      <c r="AD26" s="75">
        <f t="shared" si="22"/>
        <v>0</v>
      </c>
      <c r="AE26" s="75">
        <f>IF('Eingangsdaten Erzeuger'!$G$45&lt;=Nebenrechnungen!B26,Nebenrechnungen!AD26,0)</f>
        <v>0</v>
      </c>
      <c r="AF26" s="38"/>
      <c r="AG26" s="75">
        <f t="shared" si="2"/>
        <v>0</v>
      </c>
      <c r="AH26" s="75">
        <f t="shared" si="3"/>
        <v>0</v>
      </c>
      <c r="AI26" s="75">
        <f t="shared" si="4"/>
        <v>0</v>
      </c>
      <c r="AJ26" s="38">
        <f t="shared" si="5"/>
        <v>0</v>
      </c>
      <c r="AK26" s="75">
        <f t="shared" si="12"/>
        <v>0</v>
      </c>
      <c r="AM26" s="74">
        <f t="shared" si="23"/>
        <v>0</v>
      </c>
      <c r="AN26" s="75">
        <f t="shared" si="13"/>
        <v>0</v>
      </c>
      <c r="AO26" s="38"/>
      <c r="AP26" s="74">
        <f t="shared" si="14"/>
        <v>0</v>
      </c>
      <c r="AQ26" s="75">
        <f t="shared" si="6"/>
        <v>0</v>
      </c>
      <c r="AR26" s="38"/>
      <c r="AS26" s="75">
        <f t="shared" si="24"/>
        <v>0</v>
      </c>
      <c r="AT26" s="75">
        <f>IF(B26&gt;='Eingangsdaten Netz'!$G$48,Nebenrechnungen!AS26,0)</f>
        <v>0</v>
      </c>
      <c r="AU26" s="38"/>
      <c r="AV26" s="75">
        <f t="shared" si="25"/>
        <v>0</v>
      </c>
      <c r="AW26" s="38"/>
      <c r="AX26" s="75">
        <f t="shared" si="15"/>
        <v>0</v>
      </c>
      <c r="AY26" s="38">
        <f t="shared" si="26"/>
        <v>0</v>
      </c>
      <c r="AZ26" s="75">
        <f t="shared" si="16"/>
        <v>0</v>
      </c>
      <c r="BB26" s="3">
        <f t="shared" si="17"/>
        <v>0</v>
      </c>
      <c r="BC26" s="3">
        <f t="shared" si="18"/>
        <v>0</v>
      </c>
      <c r="BH26" s="38"/>
      <c r="BI26" s="51"/>
      <c r="BJ26" s="4"/>
      <c r="BK26" s="3"/>
      <c r="BL26" s="3"/>
      <c r="BM26" s="3"/>
      <c r="BN26" s="38"/>
      <c r="BO26" s="4"/>
      <c r="BP26" s="3"/>
      <c r="BQ26" s="4"/>
    </row>
    <row r="27" spans="1:69">
      <c r="A27">
        <v>12</v>
      </c>
      <c r="B27" s="9">
        <f>'Eingangsdaten Netz'!C29</f>
        <v>11</v>
      </c>
      <c r="C27" s="1"/>
      <c r="D27" s="43">
        <f>IF('Eingangsdaten Netz'!G29&gt;0,"n.b.",'Eingangsdaten Netz'!F29)</f>
        <v>0</v>
      </c>
      <c r="E27" s="70">
        <f>IF('Eingangsdaten Netz'!G29=0,Nebenrechnungen!D27*'Eingangsdaten Netz'!$F$16/1000,'Eingangsdaten Netz'!G29)</f>
        <v>0</v>
      </c>
      <c r="F27" s="70">
        <f>SUM(E27)*'Eingangsdaten Netz'!$G$10</f>
        <v>0</v>
      </c>
      <c r="G27" s="70">
        <f t="shared" si="28"/>
        <v>0</v>
      </c>
      <c r="H27" s="43"/>
      <c r="I27" s="67">
        <f>'Eingangsdaten Erzeuger'!F27</f>
        <v>1</v>
      </c>
      <c r="J27" s="75">
        <f>IFERROR(IF(OR(I$8="",I$10='NR Versteckt'!$B$40),0,($G27*I27)/J$11),0)</f>
        <v>0</v>
      </c>
      <c r="K27" s="67">
        <f>'Eingangsdaten Erzeuger'!G27</f>
        <v>0</v>
      </c>
      <c r="L27" s="75">
        <f>IFERROR(IF(OR(K$8="",K$10='NR Versteckt'!$B$40),0,($G27*K27)/L$11),0)</f>
        <v>0</v>
      </c>
      <c r="M27" s="67">
        <f>'Eingangsdaten Erzeuger'!H27</f>
        <v>0</v>
      </c>
      <c r="N27" s="75">
        <f>IFERROR(IF(OR(M$8="",M$10='NR Versteckt'!$B$40),0,($G27*M27)/N$11),0)</f>
        <v>0</v>
      </c>
      <c r="O27" s="43"/>
      <c r="P27" s="75">
        <f t="shared" si="7"/>
        <v>0</v>
      </c>
      <c r="Q27" s="75">
        <f t="shared" si="8"/>
        <v>0</v>
      </c>
      <c r="R27" s="75">
        <f t="shared" si="9"/>
        <v>0</v>
      </c>
      <c r="S27" s="43"/>
      <c r="T27" s="74">
        <f t="shared" si="27"/>
        <v>0</v>
      </c>
      <c r="U27" s="75">
        <f t="shared" si="0"/>
        <v>0</v>
      </c>
      <c r="V27" s="74">
        <f t="shared" si="19"/>
        <v>0</v>
      </c>
      <c r="W27" s="75">
        <f t="shared" si="1"/>
        <v>0</v>
      </c>
      <c r="X27" s="74">
        <f t="shared" si="20"/>
        <v>0</v>
      </c>
      <c r="Y27" s="75">
        <f t="shared" si="10"/>
        <v>0</v>
      </c>
      <c r="Z27" s="75">
        <f t="shared" si="11"/>
        <v>0</v>
      </c>
      <c r="AA27" s="75"/>
      <c r="AB27" s="75">
        <f t="shared" si="21"/>
        <v>0</v>
      </c>
      <c r="AC27" s="38"/>
      <c r="AD27" s="75">
        <f t="shared" si="22"/>
        <v>0</v>
      </c>
      <c r="AE27" s="75">
        <f>IF('Eingangsdaten Erzeuger'!$G$45&lt;=Nebenrechnungen!B27,Nebenrechnungen!AD27,0)</f>
        <v>0</v>
      </c>
      <c r="AF27" s="38"/>
      <c r="AG27" s="75">
        <f t="shared" si="2"/>
        <v>0</v>
      </c>
      <c r="AH27" s="75">
        <f t="shared" si="3"/>
        <v>0</v>
      </c>
      <c r="AI27" s="75">
        <f t="shared" si="4"/>
        <v>0</v>
      </c>
      <c r="AJ27" s="38">
        <f t="shared" si="5"/>
        <v>0</v>
      </c>
      <c r="AK27" s="75">
        <f t="shared" si="12"/>
        <v>0</v>
      </c>
      <c r="AM27" s="74">
        <f t="shared" si="23"/>
        <v>0</v>
      </c>
      <c r="AN27" s="75">
        <f t="shared" si="13"/>
        <v>0</v>
      </c>
      <c r="AO27" s="38"/>
      <c r="AP27" s="74">
        <f t="shared" si="14"/>
        <v>0</v>
      </c>
      <c r="AQ27" s="75">
        <f t="shared" si="6"/>
        <v>0</v>
      </c>
      <c r="AR27" s="38"/>
      <c r="AS27" s="75">
        <f t="shared" si="24"/>
        <v>0</v>
      </c>
      <c r="AT27" s="75">
        <f>IF(B27&gt;='Eingangsdaten Netz'!$G$48,Nebenrechnungen!AS27,0)</f>
        <v>0</v>
      </c>
      <c r="AU27" s="38"/>
      <c r="AV27" s="75">
        <f t="shared" si="25"/>
        <v>0</v>
      </c>
      <c r="AW27" s="38"/>
      <c r="AX27" s="75">
        <f t="shared" si="15"/>
        <v>0</v>
      </c>
      <c r="AY27" s="38">
        <f t="shared" si="26"/>
        <v>0</v>
      </c>
      <c r="AZ27" s="75">
        <f t="shared" si="16"/>
        <v>0</v>
      </c>
      <c r="BB27" s="3">
        <f t="shared" si="17"/>
        <v>0</v>
      </c>
      <c r="BC27" s="3">
        <f t="shared" si="18"/>
        <v>0</v>
      </c>
      <c r="BH27" s="38"/>
      <c r="BI27" s="51"/>
      <c r="BJ27" s="4"/>
      <c r="BK27" s="3"/>
      <c r="BL27" s="3"/>
      <c r="BM27" s="3"/>
      <c r="BN27" s="38"/>
      <c r="BO27" s="4"/>
      <c r="BP27" s="3"/>
      <c r="BQ27" s="4"/>
    </row>
    <row r="28" spans="1:69">
      <c r="A28">
        <v>13</v>
      </c>
      <c r="B28" s="9">
        <f>'Eingangsdaten Netz'!C30</f>
        <v>12</v>
      </c>
      <c r="C28" s="1"/>
      <c r="D28" s="43">
        <f>IF('Eingangsdaten Netz'!G30&gt;0,"n.b.",'Eingangsdaten Netz'!F30)</f>
        <v>0</v>
      </c>
      <c r="E28" s="70">
        <f>IF('Eingangsdaten Netz'!G30=0,Nebenrechnungen!D28*'Eingangsdaten Netz'!$F$16/1000,'Eingangsdaten Netz'!G30)</f>
        <v>0</v>
      </c>
      <c r="F28" s="70">
        <f>SUM(E28)*'Eingangsdaten Netz'!$G$10</f>
        <v>0</v>
      </c>
      <c r="G28" s="70">
        <f t="shared" si="28"/>
        <v>0</v>
      </c>
      <c r="H28" s="43"/>
      <c r="I28" s="67">
        <f>'Eingangsdaten Erzeuger'!F28</f>
        <v>1</v>
      </c>
      <c r="J28" s="75">
        <f>IFERROR(IF(OR(I$8="",I$10='NR Versteckt'!$B$40),0,($G28*I28)/J$11),0)</f>
        <v>0</v>
      </c>
      <c r="K28" s="67">
        <f>'Eingangsdaten Erzeuger'!G28</f>
        <v>0</v>
      </c>
      <c r="L28" s="75">
        <f>IFERROR(IF(OR(K$8="",K$10='NR Versteckt'!$B$40),0,($G28*K28)/L$11),0)</f>
        <v>0</v>
      </c>
      <c r="M28" s="67">
        <f>'Eingangsdaten Erzeuger'!H28</f>
        <v>0</v>
      </c>
      <c r="N28" s="75">
        <f>IFERROR(IF(OR(M$8="",M$10='NR Versteckt'!$B$40),0,($G28*M28)/N$11),0)</f>
        <v>0</v>
      </c>
      <c r="O28" s="43"/>
      <c r="P28" s="75">
        <f t="shared" si="7"/>
        <v>0</v>
      </c>
      <c r="Q28" s="75">
        <f t="shared" si="8"/>
        <v>0</v>
      </c>
      <c r="R28" s="75">
        <f t="shared" si="9"/>
        <v>0</v>
      </c>
      <c r="S28" s="43"/>
      <c r="T28" s="74">
        <f t="shared" si="27"/>
        <v>0</v>
      </c>
      <c r="U28" s="75">
        <f t="shared" si="0"/>
        <v>0</v>
      </c>
      <c r="V28" s="74">
        <f t="shared" si="19"/>
        <v>0</v>
      </c>
      <c r="W28" s="75">
        <f t="shared" si="1"/>
        <v>0</v>
      </c>
      <c r="X28" s="74">
        <f t="shared" si="20"/>
        <v>0</v>
      </c>
      <c r="Y28" s="75">
        <f t="shared" si="10"/>
        <v>0</v>
      </c>
      <c r="Z28" s="75">
        <f t="shared" si="11"/>
        <v>0</v>
      </c>
      <c r="AA28" s="75"/>
      <c r="AB28" s="75">
        <f t="shared" si="21"/>
        <v>0</v>
      </c>
      <c r="AC28" s="38"/>
      <c r="AD28" s="75">
        <f t="shared" si="22"/>
        <v>0</v>
      </c>
      <c r="AE28" s="75">
        <f>IF('Eingangsdaten Erzeuger'!$G$45&lt;=Nebenrechnungen!B28,Nebenrechnungen!AD28,0)</f>
        <v>0</v>
      </c>
      <c r="AF28" s="38"/>
      <c r="AG28" s="75">
        <f t="shared" si="2"/>
        <v>0</v>
      </c>
      <c r="AH28" s="75">
        <f t="shared" si="3"/>
        <v>0</v>
      </c>
      <c r="AI28" s="75">
        <f t="shared" si="4"/>
        <v>0</v>
      </c>
      <c r="AJ28" s="38">
        <f t="shared" si="5"/>
        <v>0</v>
      </c>
      <c r="AK28" s="75">
        <f t="shared" si="12"/>
        <v>0</v>
      </c>
      <c r="AM28" s="74">
        <f t="shared" si="23"/>
        <v>0</v>
      </c>
      <c r="AN28" s="75">
        <f t="shared" si="13"/>
        <v>0</v>
      </c>
      <c r="AO28" s="38"/>
      <c r="AP28" s="74">
        <f t="shared" si="14"/>
        <v>0</v>
      </c>
      <c r="AQ28" s="75">
        <f t="shared" si="6"/>
        <v>0</v>
      </c>
      <c r="AR28" s="38"/>
      <c r="AS28" s="75">
        <f t="shared" si="24"/>
        <v>0</v>
      </c>
      <c r="AT28" s="75">
        <f>IF(B28&gt;='Eingangsdaten Netz'!$G$48,Nebenrechnungen!AS28,0)</f>
        <v>0</v>
      </c>
      <c r="AU28" s="38"/>
      <c r="AV28" s="75">
        <f t="shared" si="25"/>
        <v>0</v>
      </c>
      <c r="AW28" s="38"/>
      <c r="AX28" s="75">
        <f t="shared" si="15"/>
        <v>0</v>
      </c>
      <c r="AY28" s="38">
        <f t="shared" si="26"/>
        <v>0</v>
      </c>
      <c r="AZ28" s="75">
        <f t="shared" si="16"/>
        <v>0</v>
      </c>
      <c r="BB28" s="3">
        <f t="shared" si="17"/>
        <v>0</v>
      </c>
      <c r="BC28" s="3">
        <f t="shared" si="18"/>
        <v>0</v>
      </c>
      <c r="BH28" s="38"/>
      <c r="BI28" s="51"/>
      <c r="BJ28" s="4"/>
      <c r="BK28" s="3"/>
      <c r="BL28" s="3"/>
      <c r="BM28" s="3"/>
      <c r="BN28" s="38"/>
      <c r="BO28" s="4"/>
      <c r="BP28" s="3"/>
      <c r="BQ28" s="4"/>
    </row>
    <row r="29" spans="1:69">
      <c r="A29">
        <v>14</v>
      </c>
      <c r="B29" s="9">
        <f>'Eingangsdaten Netz'!C31</f>
        <v>13</v>
      </c>
      <c r="C29" s="1"/>
      <c r="D29" s="43">
        <f>IF('Eingangsdaten Netz'!G31&gt;0,"n.b.",'Eingangsdaten Netz'!F31)</f>
        <v>0</v>
      </c>
      <c r="E29" s="70">
        <f>IF('Eingangsdaten Netz'!G31=0,Nebenrechnungen!D29*'Eingangsdaten Netz'!$F$16/1000,'Eingangsdaten Netz'!G31)</f>
        <v>0</v>
      </c>
      <c r="F29" s="70">
        <f>SUM(E29)*'Eingangsdaten Netz'!$G$10</f>
        <v>0</v>
      </c>
      <c r="G29" s="70">
        <f t="shared" si="28"/>
        <v>0</v>
      </c>
      <c r="H29" s="43"/>
      <c r="I29" s="67">
        <f>'Eingangsdaten Erzeuger'!F29</f>
        <v>1</v>
      </c>
      <c r="J29" s="75">
        <f>IFERROR(IF(OR(I$8="",I$10='NR Versteckt'!$B$40),0,($G29*I29)/J$11),0)</f>
        <v>0</v>
      </c>
      <c r="K29" s="67">
        <f>'Eingangsdaten Erzeuger'!G29</f>
        <v>0</v>
      </c>
      <c r="L29" s="75">
        <f>IFERROR(IF(OR(K$8="",K$10='NR Versteckt'!$B$40),0,($G29*K29)/L$11),0)</f>
        <v>0</v>
      </c>
      <c r="M29" s="67">
        <f>'Eingangsdaten Erzeuger'!H29</f>
        <v>0</v>
      </c>
      <c r="N29" s="75">
        <f>IFERROR(IF(OR(M$8="",M$10='NR Versteckt'!$B$40),0,($G29*M29)/N$11),0)</f>
        <v>0</v>
      </c>
      <c r="O29" s="43"/>
      <c r="P29" s="75">
        <f t="shared" si="7"/>
        <v>0</v>
      </c>
      <c r="Q29" s="75">
        <f t="shared" si="8"/>
        <v>0</v>
      </c>
      <c r="R29" s="75">
        <f t="shared" si="9"/>
        <v>0</v>
      </c>
      <c r="S29" s="43"/>
      <c r="T29" s="74">
        <f t="shared" si="27"/>
        <v>0</v>
      </c>
      <c r="U29" s="75">
        <f t="shared" si="0"/>
        <v>0</v>
      </c>
      <c r="V29" s="74">
        <f t="shared" si="19"/>
        <v>0</v>
      </c>
      <c r="W29" s="75">
        <f t="shared" si="1"/>
        <v>0</v>
      </c>
      <c r="X29" s="74">
        <f t="shared" si="20"/>
        <v>0</v>
      </c>
      <c r="Y29" s="75">
        <f t="shared" si="10"/>
        <v>0</v>
      </c>
      <c r="Z29" s="75">
        <f t="shared" si="11"/>
        <v>0</v>
      </c>
      <c r="AA29" s="75"/>
      <c r="AB29" s="75">
        <f t="shared" si="21"/>
        <v>0</v>
      </c>
      <c r="AC29" s="38"/>
      <c r="AD29" s="75">
        <f t="shared" si="22"/>
        <v>0</v>
      </c>
      <c r="AE29" s="75">
        <f>IF('Eingangsdaten Erzeuger'!$G$45&lt;=Nebenrechnungen!B29,Nebenrechnungen!AD29,0)</f>
        <v>0</v>
      </c>
      <c r="AF29" s="38"/>
      <c r="AG29" s="75">
        <f t="shared" si="2"/>
        <v>0</v>
      </c>
      <c r="AH29" s="75">
        <f t="shared" si="3"/>
        <v>0</v>
      </c>
      <c r="AI29" s="75">
        <f t="shared" si="4"/>
        <v>0</v>
      </c>
      <c r="AJ29" s="38">
        <f t="shared" si="5"/>
        <v>0</v>
      </c>
      <c r="AK29" s="75">
        <f t="shared" si="12"/>
        <v>0</v>
      </c>
      <c r="AM29" s="74">
        <f t="shared" si="23"/>
        <v>0</v>
      </c>
      <c r="AN29" s="75">
        <f t="shared" si="13"/>
        <v>0</v>
      </c>
      <c r="AO29" s="38"/>
      <c r="AP29" s="74">
        <f t="shared" si="14"/>
        <v>0</v>
      </c>
      <c r="AQ29" s="75">
        <f t="shared" si="6"/>
        <v>0</v>
      </c>
      <c r="AR29" s="38"/>
      <c r="AS29" s="75">
        <f t="shared" si="24"/>
        <v>0</v>
      </c>
      <c r="AT29" s="75">
        <f>IF(B29&gt;='Eingangsdaten Netz'!$G$48,Nebenrechnungen!AS29,0)</f>
        <v>0</v>
      </c>
      <c r="AU29" s="38"/>
      <c r="AV29" s="75">
        <f t="shared" si="25"/>
        <v>0</v>
      </c>
      <c r="AW29" s="38"/>
      <c r="AX29" s="75">
        <f t="shared" si="15"/>
        <v>0</v>
      </c>
      <c r="AY29" s="38">
        <f t="shared" si="26"/>
        <v>0</v>
      </c>
      <c r="AZ29" s="75">
        <f t="shared" si="16"/>
        <v>0</v>
      </c>
      <c r="BB29" s="3">
        <f t="shared" si="17"/>
        <v>0</v>
      </c>
      <c r="BC29" s="3">
        <f t="shared" si="18"/>
        <v>0</v>
      </c>
      <c r="BH29" s="38"/>
      <c r="BI29" s="51"/>
      <c r="BJ29" s="4"/>
      <c r="BK29" s="3"/>
      <c r="BL29" s="3"/>
      <c r="BM29" s="3"/>
      <c r="BN29" s="38"/>
      <c r="BO29" s="4"/>
      <c r="BP29" s="3"/>
      <c r="BQ29" s="4"/>
    </row>
    <row r="30" spans="1:69">
      <c r="A30">
        <v>15</v>
      </c>
      <c r="B30" s="9">
        <f>'Eingangsdaten Netz'!C32</f>
        <v>14</v>
      </c>
      <c r="C30" s="1"/>
      <c r="D30" s="43">
        <f>IF('Eingangsdaten Netz'!G32&gt;0,"n.b.",'Eingangsdaten Netz'!F32)</f>
        <v>0</v>
      </c>
      <c r="E30" s="70">
        <f>IF('Eingangsdaten Netz'!G32=0,Nebenrechnungen!D30*'Eingangsdaten Netz'!$F$16/1000,'Eingangsdaten Netz'!G32)</f>
        <v>0</v>
      </c>
      <c r="F30" s="70">
        <f>SUM(E30)*'Eingangsdaten Netz'!$G$10</f>
        <v>0</v>
      </c>
      <c r="G30" s="70">
        <f t="shared" si="28"/>
        <v>0</v>
      </c>
      <c r="H30" s="43"/>
      <c r="I30" s="67">
        <f>'Eingangsdaten Erzeuger'!F30</f>
        <v>1</v>
      </c>
      <c r="J30" s="75">
        <f>IFERROR(IF(OR(I$8="",I$10='NR Versteckt'!$B$40),0,($G30*I30)/J$11),0)</f>
        <v>0</v>
      </c>
      <c r="K30" s="67">
        <f>'Eingangsdaten Erzeuger'!G30</f>
        <v>0</v>
      </c>
      <c r="L30" s="75">
        <f>IFERROR(IF(OR(K$8="",K$10='NR Versteckt'!$B$40),0,($G30*K30)/L$11),0)</f>
        <v>0</v>
      </c>
      <c r="M30" s="67">
        <f>'Eingangsdaten Erzeuger'!H30</f>
        <v>0</v>
      </c>
      <c r="N30" s="75">
        <f>IFERROR(IF(OR(M$8="",M$10='NR Versteckt'!$B$40),0,($G30*M30)/N$11),0)</f>
        <v>0</v>
      </c>
      <c r="O30" s="43"/>
      <c r="P30" s="75">
        <f t="shared" si="7"/>
        <v>0</v>
      </c>
      <c r="Q30" s="75">
        <f t="shared" si="8"/>
        <v>0</v>
      </c>
      <c r="R30" s="75">
        <f t="shared" si="9"/>
        <v>0</v>
      </c>
      <c r="S30" s="43"/>
      <c r="T30" s="74">
        <f t="shared" si="27"/>
        <v>0</v>
      </c>
      <c r="U30" s="75">
        <f t="shared" si="0"/>
        <v>0</v>
      </c>
      <c r="V30" s="74">
        <f t="shared" si="19"/>
        <v>0</v>
      </c>
      <c r="W30" s="75">
        <f t="shared" si="1"/>
        <v>0</v>
      </c>
      <c r="X30" s="74">
        <f t="shared" si="20"/>
        <v>0</v>
      </c>
      <c r="Y30" s="75">
        <f t="shared" si="10"/>
        <v>0</v>
      </c>
      <c r="Z30" s="75">
        <f t="shared" si="11"/>
        <v>0</v>
      </c>
      <c r="AA30" s="75"/>
      <c r="AB30" s="75">
        <f t="shared" si="21"/>
        <v>0</v>
      </c>
      <c r="AC30" s="38"/>
      <c r="AD30" s="75">
        <f t="shared" si="22"/>
        <v>0</v>
      </c>
      <c r="AE30" s="75">
        <f>IF('Eingangsdaten Erzeuger'!$G$45&lt;=Nebenrechnungen!B30,Nebenrechnungen!AD30,0)</f>
        <v>0</v>
      </c>
      <c r="AF30" s="38"/>
      <c r="AG30" s="75">
        <f t="shared" si="2"/>
        <v>0</v>
      </c>
      <c r="AH30" s="75">
        <f t="shared" si="3"/>
        <v>0</v>
      </c>
      <c r="AI30" s="75">
        <f t="shared" si="4"/>
        <v>0</v>
      </c>
      <c r="AJ30" s="38">
        <f t="shared" si="5"/>
        <v>0</v>
      </c>
      <c r="AK30" s="75">
        <f t="shared" si="12"/>
        <v>0</v>
      </c>
      <c r="AM30" s="74">
        <f t="shared" si="23"/>
        <v>0</v>
      </c>
      <c r="AN30" s="75">
        <f t="shared" si="13"/>
        <v>0</v>
      </c>
      <c r="AO30" s="38"/>
      <c r="AP30" s="74">
        <f t="shared" si="14"/>
        <v>0</v>
      </c>
      <c r="AQ30" s="75">
        <f t="shared" si="6"/>
        <v>0</v>
      </c>
      <c r="AR30" s="38"/>
      <c r="AS30" s="75">
        <f t="shared" si="24"/>
        <v>0</v>
      </c>
      <c r="AT30" s="75">
        <f>IF(B30&gt;='Eingangsdaten Netz'!$G$48,Nebenrechnungen!AS30,0)</f>
        <v>0</v>
      </c>
      <c r="AU30" s="38"/>
      <c r="AV30" s="75">
        <f t="shared" si="25"/>
        <v>0</v>
      </c>
      <c r="AW30" s="38"/>
      <c r="AX30" s="75">
        <f t="shared" si="15"/>
        <v>0</v>
      </c>
      <c r="AY30" s="38">
        <f t="shared" si="26"/>
        <v>0</v>
      </c>
      <c r="AZ30" s="75">
        <f t="shared" si="16"/>
        <v>0</v>
      </c>
      <c r="BB30" s="3">
        <f t="shared" si="17"/>
        <v>0</v>
      </c>
      <c r="BC30" s="3">
        <f t="shared" si="18"/>
        <v>0</v>
      </c>
      <c r="BH30" s="38"/>
      <c r="BI30" s="51"/>
      <c r="BJ30" s="4"/>
      <c r="BK30" s="3"/>
      <c r="BL30" s="3"/>
      <c r="BM30" s="3"/>
      <c r="BN30" s="38"/>
      <c r="BO30" s="4"/>
      <c r="BP30" s="3"/>
      <c r="BQ30" s="4"/>
    </row>
    <row r="31" spans="1:69">
      <c r="A31">
        <v>16</v>
      </c>
      <c r="B31" s="9">
        <f>'Eingangsdaten Netz'!C33</f>
        <v>15</v>
      </c>
      <c r="C31" s="1"/>
      <c r="D31" s="43">
        <f>IF('Eingangsdaten Netz'!G33&gt;0,"n.b.",'Eingangsdaten Netz'!F33)</f>
        <v>0</v>
      </c>
      <c r="E31" s="70">
        <f>IF('Eingangsdaten Netz'!G33=0,Nebenrechnungen!D31*'Eingangsdaten Netz'!$F$16/1000,'Eingangsdaten Netz'!G33)</f>
        <v>0</v>
      </c>
      <c r="F31" s="70">
        <f>SUM(E31)*'Eingangsdaten Netz'!$G$10</f>
        <v>0</v>
      </c>
      <c r="G31" s="70">
        <f t="shared" si="28"/>
        <v>0</v>
      </c>
      <c r="H31" s="43"/>
      <c r="I31" s="67">
        <f>'Eingangsdaten Erzeuger'!F31</f>
        <v>1</v>
      </c>
      <c r="J31" s="75">
        <f>IFERROR(IF(OR(I$8="",I$10='NR Versteckt'!$B$40),0,($G31*I31)/J$11),0)</f>
        <v>0</v>
      </c>
      <c r="K31" s="67">
        <f>'Eingangsdaten Erzeuger'!G31</f>
        <v>0</v>
      </c>
      <c r="L31" s="75">
        <f>IFERROR(IF(OR(K$8="",K$10='NR Versteckt'!$B$40),0,($G31*K31)/L$11),0)</f>
        <v>0</v>
      </c>
      <c r="M31" s="67">
        <f>'Eingangsdaten Erzeuger'!H31</f>
        <v>0</v>
      </c>
      <c r="N31" s="75">
        <f>IFERROR(IF(OR(M$8="",M$10='NR Versteckt'!$B$40),0,($G31*M31)/N$11),0)</f>
        <v>0</v>
      </c>
      <c r="O31" s="43"/>
      <c r="P31" s="75">
        <f t="shared" si="7"/>
        <v>0</v>
      </c>
      <c r="Q31" s="75">
        <f t="shared" si="8"/>
        <v>0</v>
      </c>
      <c r="R31" s="75">
        <f t="shared" si="9"/>
        <v>0</v>
      </c>
      <c r="S31" s="43"/>
      <c r="T31" s="74">
        <f t="shared" si="27"/>
        <v>0</v>
      </c>
      <c r="U31" s="75">
        <f t="shared" si="0"/>
        <v>0</v>
      </c>
      <c r="V31" s="74">
        <f t="shared" si="19"/>
        <v>0</v>
      </c>
      <c r="W31" s="75">
        <f t="shared" si="1"/>
        <v>0</v>
      </c>
      <c r="X31" s="74">
        <f t="shared" si="20"/>
        <v>0</v>
      </c>
      <c r="Y31" s="75">
        <f t="shared" si="10"/>
        <v>0</v>
      </c>
      <c r="Z31" s="75">
        <f t="shared" si="11"/>
        <v>0</v>
      </c>
      <c r="AA31" s="75"/>
      <c r="AB31" s="75">
        <f t="shared" si="21"/>
        <v>0</v>
      </c>
      <c r="AC31" s="38"/>
      <c r="AD31" s="75">
        <f t="shared" si="22"/>
        <v>0</v>
      </c>
      <c r="AE31" s="75">
        <f>IF('Eingangsdaten Erzeuger'!$G$45&lt;=Nebenrechnungen!B31,Nebenrechnungen!AD31,0)</f>
        <v>0</v>
      </c>
      <c r="AF31" s="38"/>
      <c r="AG31" s="75">
        <f t="shared" si="2"/>
        <v>0</v>
      </c>
      <c r="AH31" s="75">
        <f t="shared" si="3"/>
        <v>0</v>
      </c>
      <c r="AI31" s="75">
        <f t="shared" si="4"/>
        <v>0</v>
      </c>
      <c r="AJ31" s="38">
        <f t="shared" si="5"/>
        <v>0</v>
      </c>
      <c r="AK31" s="75">
        <f t="shared" si="12"/>
        <v>0</v>
      </c>
      <c r="AM31" s="74">
        <f t="shared" si="23"/>
        <v>0</v>
      </c>
      <c r="AN31" s="75">
        <f t="shared" si="13"/>
        <v>0</v>
      </c>
      <c r="AO31" s="38"/>
      <c r="AP31" s="74">
        <f t="shared" si="14"/>
        <v>0</v>
      </c>
      <c r="AQ31" s="75">
        <f t="shared" si="6"/>
        <v>0</v>
      </c>
      <c r="AR31" s="38"/>
      <c r="AS31" s="75">
        <f t="shared" si="24"/>
        <v>0</v>
      </c>
      <c r="AT31" s="75">
        <f>IF(B31&gt;='Eingangsdaten Netz'!$G$48,Nebenrechnungen!AS31,0)</f>
        <v>0</v>
      </c>
      <c r="AU31" s="38"/>
      <c r="AV31" s="75">
        <f t="shared" si="25"/>
        <v>0</v>
      </c>
      <c r="AW31" s="38"/>
      <c r="AX31" s="75">
        <f t="shared" si="15"/>
        <v>0</v>
      </c>
      <c r="AY31" s="38">
        <f t="shared" si="26"/>
        <v>0</v>
      </c>
      <c r="AZ31" s="75">
        <f t="shared" si="16"/>
        <v>0</v>
      </c>
      <c r="BB31" s="3">
        <f t="shared" si="17"/>
        <v>0</v>
      </c>
      <c r="BC31" s="3">
        <f t="shared" si="18"/>
        <v>0</v>
      </c>
      <c r="BH31" s="38"/>
      <c r="BI31" s="51"/>
      <c r="BJ31" s="4"/>
      <c r="BK31" s="3"/>
      <c r="BL31" s="3"/>
      <c r="BM31" s="3"/>
      <c r="BN31" s="38"/>
      <c r="BO31" s="4"/>
      <c r="BP31" s="3"/>
      <c r="BQ31" s="4"/>
    </row>
    <row r="32" spans="1:69">
      <c r="A32">
        <v>17</v>
      </c>
      <c r="B32" s="9">
        <f>'Eingangsdaten Netz'!C34</f>
        <v>16</v>
      </c>
      <c r="C32" s="1"/>
      <c r="D32" s="43">
        <f>IF('Eingangsdaten Netz'!G34&gt;0,"n.b.",'Eingangsdaten Netz'!F34)</f>
        <v>0</v>
      </c>
      <c r="E32" s="70">
        <f>IF('Eingangsdaten Netz'!G34=0,Nebenrechnungen!D32*'Eingangsdaten Netz'!$F$16/1000,'Eingangsdaten Netz'!G34)</f>
        <v>0</v>
      </c>
      <c r="F32" s="70">
        <f>SUM(E32)*'Eingangsdaten Netz'!$G$10</f>
        <v>0</v>
      </c>
      <c r="G32" s="70">
        <f t="shared" si="28"/>
        <v>0</v>
      </c>
      <c r="H32" s="43"/>
      <c r="I32" s="67">
        <f>'Eingangsdaten Erzeuger'!F32</f>
        <v>1</v>
      </c>
      <c r="J32" s="75">
        <f>IFERROR(IF(OR(I$8="",I$10='NR Versteckt'!$B$40),0,($G32*I32)/J$11),0)</f>
        <v>0</v>
      </c>
      <c r="K32" s="67">
        <f>'Eingangsdaten Erzeuger'!G32</f>
        <v>0</v>
      </c>
      <c r="L32" s="75">
        <f>IFERROR(IF(OR(K$8="",K$10='NR Versteckt'!$B$40),0,($G32*K32)/L$11),0)</f>
        <v>0</v>
      </c>
      <c r="M32" s="67">
        <f>'Eingangsdaten Erzeuger'!H32</f>
        <v>0</v>
      </c>
      <c r="N32" s="75">
        <f>IFERROR(IF(OR(M$8="",M$10='NR Versteckt'!$B$40),0,($G32*M32)/N$11),0)</f>
        <v>0</v>
      </c>
      <c r="O32" s="43"/>
      <c r="P32" s="75">
        <f t="shared" si="7"/>
        <v>0</v>
      </c>
      <c r="Q32" s="75">
        <f t="shared" si="8"/>
        <v>0</v>
      </c>
      <c r="R32" s="75">
        <f t="shared" si="9"/>
        <v>0</v>
      </c>
      <c r="S32" s="43"/>
      <c r="T32" s="74">
        <f t="shared" si="27"/>
        <v>0</v>
      </c>
      <c r="U32" s="75">
        <f t="shared" si="0"/>
        <v>0</v>
      </c>
      <c r="V32" s="74">
        <f t="shared" si="19"/>
        <v>0</v>
      </c>
      <c r="W32" s="75">
        <f t="shared" si="1"/>
        <v>0</v>
      </c>
      <c r="X32" s="74">
        <f t="shared" si="20"/>
        <v>0</v>
      </c>
      <c r="Y32" s="75">
        <f t="shared" si="10"/>
        <v>0</v>
      </c>
      <c r="Z32" s="75">
        <f t="shared" si="11"/>
        <v>0</v>
      </c>
      <c r="AA32" s="75"/>
      <c r="AB32" s="75">
        <f t="shared" si="21"/>
        <v>0</v>
      </c>
      <c r="AC32" s="38"/>
      <c r="AD32" s="75">
        <f t="shared" si="22"/>
        <v>0</v>
      </c>
      <c r="AE32" s="75">
        <f>IF('Eingangsdaten Erzeuger'!$G$45&lt;=Nebenrechnungen!B32,Nebenrechnungen!AD32,0)</f>
        <v>0</v>
      </c>
      <c r="AF32" s="38"/>
      <c r="AG32" s="75">
        <f t="shared" si="2"/>
        <v>0</v>
      </c>
      <c r="AH32" s="75">
        <f t="shared" si="3"/>
        <v>0</v>
      </c>
      <c r="AI32" s="75">
        <f t="shared" si="4"/>
        <v>0</v>
      </c>
      <c r="AJ32" s="38">
        <f t="shared" si="5"/>
        <v>0</v>
      </c>
      <c r="AK32" s="75">
        <f t="shared" si="12"/>
        <v>0</v>
      </c>
      <c r="AM32" s="74">
        <f t="shared" si="23"/>
        <v>0</v>
      </c>
      <c r="AN32" s="75">
        <f t="shared" si="13"/>
        <v>0</v>
      </c>
      <c r="AO32" s="38"/>
      <c r="AP32" s="74">
        <f t="shared" si="14"/>
        <v>0</v>
      </c>
      <c r="AQ32" s="75">
        <f t="shared" si="6"/>
        <v>0</v>
      </c>
      <c r="AR32" s="38"/>
      <c r="AS32" s="75">
        <f t="shared" si="24"/>
        <v>0</v>
      </c>
      <c r="AT32" s="75">
        <f>IF(B32&gt;='Eingangsdaten Netz'!$G$48,Nebenrechnungen!AS32,0)</f>
        <v>0</v>
      </c>
      <c r="AU32" s="38"/>
      <c r="AV32" s="75">
        <f t="shared" si="25"/>
        <v>0</v>
      </c>
      <c r="AW32" s="38"/>
      <c r="AX32" s="75">
        <f t="shared" si="15"/>
        <v>0</v>
      </c>
      <c r="AY32" s="38">
        <f t="shared" si="26"/>
        <v>0</v>
      </c>
      <c r="AZ32" s="75">
        <f t="shared" si="16"/>
        <v>0</v>
      </c>
      <c r="BB32" s="3">
        <f t="shared" si="17"/>
        <v>0</v>
      </c>
      <c r="BC32" s="3">
        <f t="shared" si="18"/>
        <v>0</v>
      </c>
      <c r="BH32" s="38"/>
      <c r="BI32" s="51"/>
      <c r="BJ32" s="4"/>
      <c r="BK32" s="3"/>
      <c r="BL32" s="3"/>
      <c r="BM32" s="3"/>
      <c r="BN32" s="38"/>
      <c r="BO32" s="4"/>
      <c r="BP32" s="3"/>
      <c r="BQ32" s="4"/>
    </row>
    <row r="33" spans="1:69">
      <c r="A33">
        <v>18</v>
      </c>
      <c r="B33" s="9">
        <f>'Eingangsdaten Netz'!C35</f>
        <v>17</v>
      </c>
      <c r="C33" s="1"/>
      <c r="D33" s="43">
        <f>IF('Eingangsdaten Netz'!G35&gt;0,"n.b.",'Eingangsdaten Netz'!F35)</f>
        <v>0</v>
      </c>
      <c r="E33" s="70">
        <f>IF('Eingangsdaten Netz'!G35=0,Nebenrechnungen!D33*'Eingangsdaten Netz'!$F$16/1000,'Eingangsdaten Netz'!G35)</f>
        <v>0</v>
      </c>
      <c r="F33" s="70">
        <f>SUM(E33)*'Eingangsdaten Netz'!$G$10</f>
        <v>0</v>
      </c>
      <c r="G33" s="70">
        <f t="shared" si="28"/>
        <v>0</v>
      </c>
      <c r="H33" s="43"/>
      <c r="I33" s="67">
        <f>'Eingangsdaten Erzeuger'!F33</f>
        <v>1</v>
      </c>
      <c r="J33" s="75">
        <f>IFERROR(IF(OR(I$8="",I$10='NR Versteckt'!$B$40),0,($G33*I33)/J$11),0)</f>
        <v>0</v>
      </c>
      <c r="K33" s="67">
        <f>'Eingangsdaten Erzeuger'!G33</f>
        <v>0</v>
      </c>
      <c r="L33" s="75">
        <f>IFERROR(IF(OR(K$8="",K$10='NR Versteckt'!$B$40),0,($G33*K33)/L$11),0)</f>
        <v>0</v>
      </c>
      <c r="M33" s="67">
        <f>'Eingangsdaten Erzeuger'!H33</f>
        <v>0</v>
      </c>
      <c r="N33" s="75">
        <f>IFERROR(IF(OR(M$8="",M$10='NR Versteckt'!$B$40),0,($G33*M33)/N$11),0)</f>
        <v>0</v>
      </c>
      <c r="O33" s="43"/>
      <c r="P33" s="75">
        <f t="shared" si="7"/>
        <v>0</v>
      </c>
      <c r="Q33" s="75">
        <f t="shared" si="8"/>
        <v>0</v>
      </c>
      <c r="R33" s="75">
        <f t="shared" si="9"/>
        <v>0</v>
      </c>
      <c r="S33" s="43"/>
      <c r="T33" s="74">
        <f t="shared" si="27"/>
        <v>0</v>
      </c>
      <c r="U33" s="75">
        <f t="shared" si="0"/>
        <v>0</v>
      </c>
      <c r="V33" s="74">
        <f t="shared" si="19"/>
        <v>0</v>
      </c>
      <c r="W33" s="75">
        <f t="shared" si="1"/>
        <v>0</v>
      </c>
      <c r="X33" s="74">
        <f t="shared" si="20"/>
        <v>0</v>
      </c>
      <c r="Y33" s="75">
        <f t="shared" si="10"/>
        <v>0</v>
      </c>
      <c r="Z33" s="75">
        <f t="shared" si="11"/>
        <v>0</v>
      </c>
      <c r="AA33" s="75"/>
      <c r="AB33" s="75">
        <f t="shared" si="21"/>
        <v>0</v>
      </c>
      <c r="AC33" s="38"/>
      <c r="AD33" s="75">
        <f t="shared" si="22"/>
        <v>0</v>
      </c>
      <c r="AE33" s="75">
        <f>IF('Eingangsdaten Erzeuger'!$G$45&lt;=Nebenrechnungen!B33,Nebenrechnungen!AD33,0)</f>
        <v>0</v>
      </c>
      <c r="AF33" s="38"/>
      <c r="AG33" s="75">
        <f t="shared" si="2"/>
        <v>0</v>
      </c>
      <c r="AH33" s="75">
        <f t="shared" si="3"/>
        <v>0</v>
      </c>
      <c r="AI33" s="75">
        <f t="shared" si="4"/>
        <v>0</v>
      </c>
      <c r="AJ33" s="38">
        <f t="shared" si="5"/>
        <v>0</v>
      </c>
      <c r="AK33" s="75">
        <f t="shared" si="12"/>
        <v>0</v>
      </c>
      <c r="AM33" s="74">
        <f t="shared" si="23"/>
        <v>0</v>
      </c>
      <c r="AN33" s="75">
        <f t="shared" si="13"/>
        <v>0</v>
      </c>
      <c r="AO33" s="38"/>
      <c r="AP33" s="74">
        <f t="shared" si="14"/>
        <v>0</v>
      </c>
      <c r="AQ33" s="75">
        <f t="shared" si="6"/>
        <v>0</v>
      </c>
      <c r="AR33" s="38"/>
      <c r="AS33" s="75">
        <f t="shared" si="24"/>
        <v>0</v>
      </c>
      <c r="AT33" s="75">
        <f>IF(B33&gt;='Eingangsdaten Netz'!$G$48,Nebenrechnungen!AS33,0)</f>
        <v>0</v>
      </c>
      <c r="AU33" s="38"/>
      <c r="AV33" s="75">
        <f t="shared" si="25"/>
        <v>0</v>
      </c>
      <c r="AW33" s="38"/>
      <c r="AX33" s="75">
        <f t="shared" si="15"/>
        <v>0</v>
      </c>
      <c r="AY33" s="38">
        <f t="shared" si="26"/>
        <v>0</v>
      </c>
      <c r="AZ33" s="75">
        <f t="shared" si="16"/>
        <v>0</v>
      </c>
      <c r="BB33" s="3">
        <f t="shared" si="17"/>
        <v>0</v>
      </c>
      <c r="BC33" s="3">
        <f t="shared" si="18"/>
        <v>0</v>
      </c>
      <c r="BH33" s="38"/>
      <c r="BI33" s="51"/>
      <c r="BJ33" s="4"/>
      <c r="BK33" s="3"/>
      <c r="BL33" s="3"/>
      <c r="BM33" s="3"/>
      <c r="BN33" s="38"/>
      <c r="BO33" s="4"/>
      <c r="BP33" s="3"/>
      <c r="BQ33" s="4"/>
    </row>
    <row r="34" spans="1:69">
      <c r="A34">
        <v>19</v>
      </c>
      <c r="B34" s="9">
        <f>'Eingangsdaten Netz'!C36</f>
        <v>18</v>
      </c>
      <c r="C34" s="1"/>
      <c r="D34" s="43">
        <f>IF('Eingangsdaten Netz'!G36&gt;0,"n.b.",'Eingangsdaten Netz'!F36)</f>
        <v>0</v>
      </c>
      <c r="E34" s="70">
        <f>IF('Eingangsdaten Netz'!G36=0,Nebenrechnungen!D34*'Eingangsdaten Netz'!$F$16/1000,'Eingangsdaten Netz'!G36)</f>
        <v>0</v>
      </c>
      <c r="F34" s="70">
        <f>SUM(E34)*'Eingangsdaten Netz'!$G$10</f>
        <v>0</v>
      </c>
      <c r="G34" s="70">
        <f t="shared" si="28"/>
        <v>0</v>
      </c>
      <c r="H34" s="43"/>
      <c r="I34" s="67">
        <f>'Eingangsdaten Erzeuger'!F34</f>
        <v>1</v>
      </c>
      <c r="J34" s="75">
        <f>IFERROR(IF(OR(I$8="",I$10='NR Versteckt'!$B$40),0,($G34*I34)/J$11),0)</f>
        <v>0</v>
      </c>
      <c r="K34" s="67">
        <f>'Eingangsdaten Erzeuger'!G34</f>
        <v>0</v>
      </c>
      <c r="L34" s="75">
        <f>IFERROR(IF(OR(K$8="",K$10='NR Versteckt'!$B$40),0,($G34*K34)/L$11),0)</f>
        <v>0</v>
      </c>
      <c r="M34" s="67">
        <f>'Eingangsdaten Erzeuger'!H34</f>
        <v>0</v>
      </c>
      <c r="N34" s="75">
        <f>IFERROR(IF(OR(M$8="",M$10='NR Versteckt'!$B$40),0,($G34*M34)/N$11),0)</f>
        <v>0</v>
      </c>
      <c r="O34" s="43"/>
      <c r="P34" s="75">
        <f t="shared" si="7"/>
        <v>0</v>
      </c>
      <c r="Q34" s="75">
        <f t="shared" si="8"/>
        <v>0</v>
      </c>
      <c r="R34" s="75">
        <f t="shared" si="9"/>
        <v>0</v>
      </c>
      <c r="S34" s="43"/>
      <c r="T34" s="74">
        <f t="shared" si="27"/>
        <v>0</v>
      </c>
      <c r="U34" s="75">
        <f t="shared" si="0"/>
        <v>0</v>
      </c>
      <c r="V34" s="74">
        <f t="shared" si="19"/>
        <v>0</v>
      </c>
      <c r="W34" s="75">
        <f t="shared" si="1"/>
        <v>0</v>
      </c>
      <c r="X34" s="74">
        <f t="shared" si="20"/>
        <v>0</v>
      </c>
      <c r="Y34" s="75">
        <f t="shared" si="10"/>
        <v>0</v>
      </c>
      <c r="Z34" s="75">
        <f t="shared" si="11"/>
        <v>0</v>
      </c>
      <c r="AA34" s="75"/>
      <c r="AB34" s="75">
        <f t="shared" si="21"/>
        <v>0</v>
      </c>
      <c r="AC34" s="38"/>
      <c r="AD34" s="75">
        <f t="shared" si="22"/>
        <v>0</v>
      </c>
      <c r="AE34" s="75">
        <f>IF('Eingangsdaten Erzeuger'!$G$45&lt;=Nebenrechnungen!B34,Nebenrechnungen!AD34,0)</f>
        <v>0</v>
      </c>
      <c r="AF34" s="38"/>
      <c r="AG34" s="75">
        <f t="shared" si="2"/>
        <v>0</v>
      </c>
      <c r="AH34" s="75">
        <f t="shared" si="3"/>
        <v>0</v>
      </c>
      <c r="AI34" s="75">
        <f t="shared" si="4"/>
        <v>0</v>
      </c>
      <c r="AJ34" s="38">
        <f t="shared" si="5"/>
        <v>0</v>
      </c>
      <c r="AK34" s="75">
        <f t="shared" si="12"/>
        <v>0</v>
      </c>
      <c r="AM34" s="74">
        <f t="shared" si="23"/>
        <v>0</v>
      </c>
      <c r="AN34" s="75">
        <f t="shared" si="13"/>
        <v>0</v>
      </c>
      <c r="AO34" s="38"/>
      <c r="AP34" s="74">
        <f t="shared" si="14"/>
        <v>0</v>
      </c>
      <c r="AQ34" s="75">
        <f t="shared" si="6"/>
        <v>0</v>
      </c>
      <c r="AR34" s="38"/>
      <c r="AS34" s="75">
        <f t="shared" si="24"/>
        <v>0</v>
      </c>
      <c r="AT34" s="75">
        <f>IF(B34&gt;='Eingangsdaten Netz'!$G$48,Nebenrechnungen!AS34,0)</f>
        <v>0</v>
      </c>
      <c r="AU34" s="38"/>
      <c r="AV34" s="75">
        <f t="shared" si="25"/>
        <v>0</v>
      </c>
      <c r="AW34" s="38"/>
      <c r="AX34" s="75">
        <f t="shared" si="15"/>
        <v>0</v>
      </c>
      <c r="AY34" s="38">
        <f t="shared" si="26"/>
        <v>0</v>
      </c>
      <c r="AZ34" s="75">
        <f t="shared" si="16"/>
        <v>0</v>
      </c>
      <c r="BB34" s="3">
        <f t="shared" si="17"/>
        <v>0</v>
      </c>
      <c r="BC34" s="3">
        <f t="shared" si="18"/>
        <v>0</v>
      </c>
      <c r="BH34" s="38"/>
      <c r="BI34" s="51"/>
      <c r="BJ34" s="4"/>
      <c r="BK34" s="3"/>
      <c r="BL34" s="3"/>
      <c r="BM34" s="3"/>
      <c r="BN34" s="38"/>
      <c r="BO34" s="4"/>
      <c r="BP34" s="3"/>
      <c r="BQ34" s="4"/>
    </row>
    <row r="35" spans="1:69">
      <c r="A35">
        <v>20</v>
      </c>
      <c r="B35" s="9">
        <f>'Eingangsdaten Netz'!C37</f>
        <v>19</v>
      </c>
      <c r="C35" s="1"/>
      <c r="D35" s="43">
        <f>IF('Eingangsdaten Netz'!G37&gt;0,"n.b.",'Eingangsdaten Netz'!F37)</f>
        <v>0</v>
      </c>
      <c r="E35" s="70">
        <f>IF('Eingangsdaten Netz'!G37=0,Nebenrechnungen!D35*'Eingangsdaten Netz'!$F$16/1000,'Eingangsdaten Netz'!G37)</f>
        <v>0</v>
      </c>
      <c r="F35" s="70">
        <f>SUM(E35)*'Eingangsdaten Netz'!$G$10</f>
        <v>0</v>
      </c>
      <c r="G35" s="70">
        <f t="shared" si="28"/>
        <v>0</v>
      </c>
      <c r="H35" s="43"/>
      <c r="I35" s="67">
        <f>'Eingangsdaten Erzeuger'!F35</f>
        <v>1</v>
      </c>
      <c r="J35" s="75">
        <f>IFERROR(IF(OR(I$8="",I$10='NR Versteckt'!$B$40),0,($G35*I35)/J$11),0)</f>
        <v>0</v>
      </c>
      <c r="K35" s="67">
        <f>'Eingangsdaten Erzeuger'!G35</f>
        <v>0</v>
      </c>
      <c r="L35" s="75">
        <f>IFERROR(IF(OR(K$8="",K$10='NR Versteckt'!$B$40),0,($G35*K35)/L$11),0)</f>
        <v>0</v>
      </c>
      <c r="M35" s="67">
        <f>'Eingangsdaten Erzeuger'!H35</f>
        <v>0</v>
      </c>
      <c r="N35" s="75">
        <f>IFERROR(IF(OR(M$8="",M$10='NR Versteckt'!$B$40),0,($G35*M35)/N$11),0)</f>
        <v>0</v>
      </c>
      <c r="O35" s="43"/>
      <c r="P35" s="75">
        <f t="shared" si="7"/>
        <v>0</v>
      </c>
      <c r="Q35" s="75">
        <f t="shared" si="8"/>
        <v>0</v>
      </c>
      <c r="R35" s="75">
        <f t="shared" si="9"/>
        <v>0</v>
      </c>
      <c r="S35" s="43"/>
      <c r="T35" s="74">
        <f t="shared" si="27"/>
        <v>0</v>
      </c>
      <c r="U35" s="75">
        <f t="shared" si="0"/>
        <v>0</v>
      </c>
      <c r="V35" s="74">
        <f t="shared" si="19"/>
        <v>0</v>
      </c>
      <c r="W35" s="75">
        <f t="shared" si="1"/>
        <v>0</v>
      </c>
      <c r="X35" s="74">
        <f t="shared" si="20"/>
        <v>0</v>
      </c>
      <c r="Y35" s="75">
        <f t="shared" si="10"/>
        <v>0</v>
      </c>
      <c r="Z35" s="75">
        <f t="shared" si="11"/>
        <v>0</v>
      </c>
      <c r="AA35" s="75"/>
      <c r="AB35" s="75">
        <f t="shared" si="21"/>
        <v>0</v>
      </c>
      <c r="AC35" s="38"/>
      <c r="AD35" s="75">
        <f t="shared" si="22"/>
        <v>0</v>
      </c>
      <c r="AE35" s="75">
        <f>IF('Eingangsdaten Erzeuger'!$G$45&lt;=Nebenrechnungen!B35,Nebenrechnungen!AD35,0)</f>
        <v>0</v>
      </c>
      <c r="AF35" s="38"/>
      <c r="AG35" s="75">
        <f t="shared" si="2"/>
        <v>0</v>
      </c>
      <c r="AH35" s="75">
        <f t="shared" si="3"/>
        <v>0</v>
      </c>
      <c r="AI35" s="75">
        <f t="shared" si="4"/>
        <v>0</v>
      </c>
      <c r="AJ35" s="38">
        <f t="shared" si="5"/>
        <v>0</v>
      </c>
      <c r="AK35" s="75">
        <f t="shared" si="12"/>
        <v>0</v>
      </c>
      <c r="AM35" s="74">
        <f t="shared" si="23"/>
        <v>0</v>
      </c>
      <c r="AN35" s="75">
        <f t="shared" si="13"/>
        <v>0</v>
      </c>
      <c r="AO35" s="38"/>
      <c r="AP35" s="74">
        <f t="shared" si="14"/>
        <v>0</v>
      </c>
      <c r="AQ35" s="75">
        <f t="shared" si="6"/>
        <v>0</v>
      </c>
      <c r="AR35" s="38"/>
      <c r="AS35" s="75">
        <f t="shared" si="24"/>
        <v>0</v>
      </c>
      <c r="AT35" s="75">
        <f>IF(B35&gt;='Eingangsdaten Netz'!$G$48,Nebenrechnungen!AS35,0)</f>
        <v>0</v>
      </c>
      <c r="AU35" s="38"/>
      <c r="AV35" s="75">
        <f t="shared" si="25"/>
        <v>0</v>
      </c>
      <c r="AW35" s="38"/>
      <c r="AX35" s="75">
        <f t="shared" si="15"/>
        <v>0</v>
      </c>
      <c r="AY35" s="38">
        <f t="shared" si="26"/>
        <v>0</v>
      </c>
      <c r="AZ35" s="75">
        <f t="shared" si="16"/>
        <v>0</v>
      </c>
      <c r="BB35" s="3">
        <f t="shared" si="17"/>
        <v>0</v>
      </c>
      <c r="BC35" s="3">
        <f t="shared" si="18"/>
        <v>0</v>
      </c>
      <c r="BH35" s="38"/>
      <c r="BI35" s="51"/>
      <c r="BJ35" s="4"/>
      <c r="BK35" s="3"/>
      <c r="BL35" s="3"/>
      <c r="BM35" s="3"/>
      <c r="BN35" s="38"/>
      <c r="BO35" s="4"/>
      <c r="BP35" s="3"/>
      <c r="BQ35" s="4"/>
    </row>
    <row r="36" spans="1:69">
      <c r="AY36" s="4"/>
      <c r="AZ36" s="3"/>
    </row>
    <row r="38" spans="1:69">
      <c r="D38" t="s">
        <v>67</v>
      </c>
    </row>
    <row r="47" spans="1:69">
      <c r="AG47" s="4"/>
      <c r="AH47" s="4"/>
      <c r="AI47" s="4"/>
    </row>
    <row r="48" spans="1:69">
      <c r="AY48" s="4"/>
      <c r="AZ48" s="3"/>
    </row>
  </sheetData>
  <sheetProtection algorithmName="SHA-512" hashValue="3E45119HjHpI4YwMVUR//VDdoDAxOZaBkw9IK2maN6JLOoriR83MawQrXawmAoad8MjlpMVDaKS+rCFo0wYiSQ==" saltValue="LUyN1QxBlgbNT8fi34ghvg==" spinCount="100000" sheet="1" objects="1" scenarios="1"/>
  <mergeCells count="21">
    <mergeCell ref="X8:Y8"/>
    <mergeCell ref="X12:Y12"/>
    <mergeCell ref="T7:U7"/>
    <mergeCell ref="V7:W7"/>
    <mergeCell ref="X7:Y7"/>
    <mergeCell ref="T8:U8"/>
    <mergeCell ref="T12:U12"/>
    <mergeCell ref="V8:W8"/>
    <mergeCell ref="V12:W12"/>
    <mergeCell ref="T11:U11"/>
    <mergeCell ref="V11:W11"/>
    <mergeCell ref="X11:Y11"/>
    <mergeCell ref="I7:J7"/>
    <mergeCell ref="K7:L7"/>
    <mergeCell ref="M7:N7"/>
    <mergeCell ref="I10:J10"/>
    <mergeCell ref="I8:J8"/>
    <mergeCell ref="K8:L8"/>
    <mergeCell ref="M8:N8"/>
    <mergeCell ref="K10:L10"/>
    <mergeCell ref="M10:N10"/>
  </mergeCells>
  <pageMargins left="0.70866141732283472" right="0.82677165354330717" top="0.78740157480314965" bottom="2.3622047244094491" header="0.31496062992125984" footer="0.31496062992125984"/>
  <pageSetup paperSize="9" scale="52" orientation="landscape" horizontalDpi="4294967295" verticalDpi="4294967295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  <pageSetUpPr fitToPage="1"/>
  </sheetPr>
  <dimension ref="B1:AJ55"/>
  <sheetViews>
    <sheetView showGridLines="0" workbookViewId="0">
      <selection activeCell="F24" sqref="F24"/>
    </sheetView>
  </sheetViews>
  <sheetFormatPr baseColWidth="10" defaultColWidth="11.453125" defaultRowHeight="14.5"/>
  <cols>
    <col min="1" max="1" width="2.81640625" customWidth="1"/>
    <col min="2" max="2" width="4" customWidth="1"/>
    <col min="3" max="3" width="5.54296875" style="24" customWidth="1"/>
    <col min="4" max="4" width="1.1796875" customWidth="1"/>
    <col min="5" max="7" width="10" customWidth="1"/>
    <col min="8" max="8" width="0.81640625" customWidth="1"/>
    <col min="9" max="9" width="10" customWidth="1"/>
    <col min="10" max="10" width="0.81640625" customWidth="1"/>
    <col min="11" max="12" width="10" customWidth="1"/>
    <col min="13" max="13" width="0.81640625" customWidth="1"/>
    <col min="14" max="14" width="10" customWidth="1"/>
    <col min="15" max="15" width="0.81640625" customWidth="1"/>
    <col min="16" max="16" width="10.7265625" customWidth="1"/>
    <col min="17" max="17" width="0.81640625" customWidth="1"/>
    <col min="18" max="18" width="13" customWidth="1"/>
    <col min="19" max="19" width="0.81640625" customWidth="1"/>
    <col min="20" max="20" width="11.54296875" customWidth="1"/>
    <col min="21" max="21" width="3.26953125" customWidth="1"/>
    <col min="22" max="22" width="5.7265625" customWidth="1"/>
    <col min="23" max="23" width="0.7265625" customWidth="1"/>
    <col min="24" max="26" width="10" customWidth="1"/>
    <col min="27" max="27" width="0.81640625" customWidth="1"/>
    <col min="28" max="28" width="10" customWidth="1"/>
    <col min="29" max="29" width="0.81640625" customWidth="1"/>
    <col min="30" max="30" width="10" customWidth="1"/>
    <col min="31" max="31" width="0.81640625" customWidth="1"/>
    <col min="32" max="32" width="10" customWidth="1"/>
    <col min="33" max="33" width="0.81640625" customWidth="1"/>
    <col min="34" max="34" width="10" customWidth="1"/>
    <col min="35" max="35" width="0.81640625" customWidth="1"/>
    <col min="36" max="36" width="10" customWidth="1"/>
  </cols>
  <sheetData>
    <row r="1" spans="2:36" ht="31">
      <c r="B1" s="134" t="s">
        <v>22</v>
      </c>
      <c r="P1" s="33"/>
      <c r="Q1" s="33"/>
      <c r="R1" s="33"/>
      <c r="AJ1" s="151" t="str">
        <f>IF(Einstieg!H10="","",Einstieg!H10)</f>
        <v/>
      </c>
    </row>
    <row r="2" spans="2:36" ht="15" customHeight="1"/>
    <row r="3" spans="2:36" ht="15" customHeight="1">
      <c r="B3" s="308" t="s">
        <v>276</v>
      </c>
      <c r="C3" s="308"/>
      <c r="E3" s="237" t="s">
        <v>8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60"/>
      <c r="AI3" s="260"/>
      <c r="AJ3" s="260">
        <f>SUM(T10+AJ10)</f>
        <v>35000</v>
      </c>
    </row>
    <row r="4" spans="2:36" ht="15" customHeight="1">
      <c r="B4" s="308"/>
      <c r="C4" s="308"/>
      <c r="E4" s="237" t="s">
        <v>275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60"/>
      <c r="AI4" s="260"/>
      <c r="AJ4" s="260">
        <f>SUM(T11+AJ11)</f>
        <v>0</v>
      </c>
    </row>
    <row r="5" spans="2:36" ht="15" customHeight="1">
      <c r="B5" s="308"/>
      <c r="C5" s="308"/>
      <c r="E5" s="237" t="s">
        <v>215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60"/>
      <c r="AI5" s="260"/>
      <c r="AJ5" s="260">
        <f>AJ3-AJ4</f>
        <v>35000</v>
      </c>
    </row>
    <row r="6" spans="2:36" ht="24.5" customHeight="1">
      <c r="B6" s="308"/>
      <c r="C6" s="308"/>
      <c r="E6" s="237" t="s">
        <v>28</v>
      </c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61"/>
      <c r="AI6" s="261"/>
      <c r="AJ6" s="261">
        <f>IFERROR(AJ5/AJ3,"")</f>
        <v>1</v>
      </c>
    </row>
    <row r="7" spans="2:36" ht="15" customHeight="1">
      <c r="B7" s="1"/>
      <c r="P7" s="33"/>
      <c r="T7" s="1"/>
    </row>
    <row r="8" spans="2:36" ht="18.5" customHeight="1">
      <c r="B8" s="308" t="s">
        <v>296</v>
      </c>
      <c r="C8" s="308"/>
      <c r="E8" s="231" t="s">
        <v>74</v>
      </c>
      <c r="F8" s="20"/>
      <c r="G8" s="148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X8" s="91" t="s">
        <v>76</v>
      </c>
      <c r="Y8" s="22"/>
      <c r="Z8" s="22"/>
      <c r="AA8" s="22"/>
      <c r="AB8" s="22"/>
      <c r="AC8" s="22"/>
      <c r="AD8" s="22"/>
      <c r="AE8" s="22"/>
      <c r="AF8" s="22"/>
      <c r="AG8" s="22"/>
      <c r="AH8" s="307"/>
      <c r="AI8" s="307"/>
      <c r="AJ8" s="307"/>
    </row>
    <row r="9" spans="2:36" ht="6" customHeight="1">
      <c r="B9" s="308"/>
      <c r="C9" s="308"/>
      <c r="S9" s="33"/>
      <c r="T9" s="11"/>
      <c r="X9" s="11"/>
      <c r="Y9" s="11"/>
      <c r="AA9" s="11"/>
      <c r="AH9" s="11"/>
      <c r="AJ9" s="38"/>
    </row>
    <row r="10" spans="2:36" ht="16.5" customHeight="1">
      <c r="B10" s="308"/>
      <c r="C10" s="308"/>
      <c r="E10" s="237" t="s">
        <v>8</v>
      </c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60"/>
      <c r="S10" s="260"/>
      <c r="T10" s="260">
        <f>T22</f>
        <v>25000</v>
      </c>
      <c r="X10" s="237" t="s">
        <v>8</v>
      </c>
      <c r="Y10" s="95"/>
      <c r="Z10" s="95"/>
      <c r="AA10" s="95"/>
      <c r="AB10" s="95"/>
      <c r="AC10" s="95"/>
      <c r="AD10" s="95"/>
      <c r="AE10" s="95"/>
      <c r="AF10" s="95"/>
      <c r="AG10" s="95"/>
      <c r="AH10" s="260"/>
      <c r="AI10" s="260"/>
      <c r="AJ10" s="260">
        <f>AJ22</f>
        <v>10000</v>
      </c>
    </row>
    <row r="11" spans="2:36" ht="16.5" customHeight="1">
      <c r="B11" s="308"/>
      <c r="C11" s="308"/>
      <c r="E11" s="237" t="s">
        <v>275</v>
      </c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60"/>
      <c r="S11" s="260"/>
      <c r="T11" s="260">
        <f>T45</f>
        <v>0</v>
      </c>
      <c r="X11" s="237" t="s">
        <v>275</v>
      </c>
      <c r="Y11" s="95"/>
      <c r="Z11" s="95"/>
      <c r="AA11" s="95"/>
      <c r="AB11" s="95"/>
      <c r="AC11" s="95"/>
      <c r="AD11" s="95"/>
      <c r="AE11" s="95"/>
      <c r="AF11" s="95"/>
      <c r="AG11" s="95"/>
      <c r="AH11" s="260"/>
      <c r="AI11" s="260"/>
      <c r="AJ11" s="260">
        <f>AJ45</f>
        <v>0</v>
      </c>
    </row>
    <row r="12" spans="2:36" ht="16.5" customHeight="1">
      <c r="B12" s="308"/>
      <c r="C12" s="308"/>
      <c r="E12" s="237" t="s">
        <v>215</v>
      </c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60"/>
      <c r="S12" s="260"/>
      <c r="T12" s="260">
        <f>T10-T11</f>
        <v>25000</v>
      </c>
      <c r="X12" s="237" t="s">
        <v>312</v>
      </c>
      <c r="Y12" s="95"/>
      <c r="Z12" s="95"/>
      <c r="AA12" s="95"/>
      <c r="AB12" s="95"/>
      <c r="AC12" s="95"/>
      <c r="AD12" s="95"/>
      <c r="AE12" s="95"/>
      <c r="AF12" s="95"/>
      <c r="AG12" s="95"/>
      <c r="AH12" s="260"/>
      <c r="AI12" s="260"/>
      <c r="AJ12" s="260">
        <f>AJ10-AJ11</f>
        <v>10000</v>
      </c>
    </row>
    <row r="13" spans="2:36" ht="16.5" customHeight="1">
      <c r="B13" s="308"/>
      <c r="C13" s="308"/>
      <c r="E13" s="237" t="s">
        <v>28</v>
      </c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61"/>
      <c r="S13" s="261"/>
      <c r="T13" s="261">
        <f>IFERROR(T12/T10,"")</f>
        <v>1</v>
      </c>
      <c r="X13" s="237" t="s">
        <v>28</v>
      </c>
      <c r="Y13" s="95"/>
      <c r="Z13" s="95"/>
      <c r="AA13" s="95"/>
      <c r="AB13" s="95"/>
      <c r="AC13" s="95"/>
      <c r="AD13" s="95"/>
      <c r="AE13" s="95"/>
      <c r="AF13" s="95"/>
      <c r="AG13" s="95"/>
      <c r="AH13" s="261"/>
      <c r="AI13" s="261"/>
      <c r="AJ13" s="261">
        <f>IFERROR(AJ12/AJ10,"")</f>
        <v>1</v>
      </c>
    </row>
    <row r="14" spans="2:36">
      <c r="C14"/>
    </row>
    <row r="15" spans="2:36" ht="6" customHeight="1">
      <c r="E15" s="29"/>
      <c r="G15" s="232"/>
    </row>
    <row r="16" spans="2:36" ht="20.25" customHeight="1">
      <c r="D16" s="25"/>
      <c r="E16" s="90" t="s">
        <v>17</v>
      </c>
      <c r="F16" s="90"/>
      <c r="G16" s="90"/>
      <c r="H16" s="90"/>
      <c r="I16" s="90"/>
      <c r="J16" s="8"/>
      <c r="K16" s="91" t="s">
        <v>18</v>
      </c>
      <c r="L16" s="92"/>
      <c r="M16" s="92"/>
      <c r="N16" s="92"/>
      <c r="O16" s="93"/>
      <c r="P16" s="91" t="s">
        <v>292</v>
      </c>
      <c r="Q16" s="93"/>
      <c r="R16" s="135" t="s">
        <v>10</v>
      </c>
      <c r="S16" s="93"/>
      <c r="T16" s="94" t="s">
        <v>148</v>
      </c>
      <c r="V16" s="161"/>
      <c r="X16" s="90" t="s">
        <v>17</v>
      </c>
      <c r="Y16" s="90"/>
      <c r="Z16" s="90"/>
      <c r="AA16" s="90"/>
      <c r="AB16" s="90"/>
      <c r="AC16" s="8"/>
      <c r="AD16" s="91" t="s">
        <v>18</v>
      </c>
      <c r="AE16" s="92"/>
      <c r="AF16" s="92"/>
      <c r="AG16" s="93"/>
      <c r="AH16" s="135" t="s">
        <v>10</v>
      </c>
      <c r="AI16" s="93"/>
      <c r="AJ16" s="94" t="s">
        <v>148</v>
      </c>
    </row>
    <row r="17" spans="2:36" ht="6" customHeight="1">
      <c r="I17" s="26"/>
      <c r="N17" s="22"/>
      <c r="R17" s="136"/>
      <c r="T17" s="20"/>
      <c r="V17" s="161"/>
      <c r="AB17" s="26"/>
      <c r="AF17" s="22"/>
      <c r="AH17" s="136"/>
      <c r="AJ17" s="20"/>
    </row>
    <row r="18" spans="2:36" ht="30" customHeight="1">
      <c r="C18" s="23" t="s">
        <v>1</v>
      </c>
      <c r="E18" s="87"/>
      <c r="F18" s="87" t="s">
        <v>16</v>
      </c>
      <c r="G18" s="251" t="s">
        <v>274</v>
      </c>
      <c r="H18" s="31"/>
      <c r="I18" s="28" t="s">
        <v>19</v>
      </c>
      <c r="J18" s="31"/>
      <c r="K18" s="87"/>
      <c r="L18" s="87" t="s">
        <v>273</v>
      </c>
      <c r="M18" s="33"/>
      <c r="N18" s="27" t="s">
        <v>0</v>
      </c>
      <c r="O18" s="33"/>
      <c r="P18" s="252" t="s">
        <v>291</v>
      </c>
      <c r="Q18" s="33"/>
      <c r="R18" s="137" t="s">
        <v>0</v>
      </c>
      <c r="S18" s="11"/>
      <c r="T18" s="253" t="s">
        <v>29</v>
      </c>
      <c r="U18" s="11"/>
      <c r="V18" s="272"/>
      <c r="W18" s="11"/>
      <c r="X18" s="87"/>
      <c r="Y18" s="87" t="s">
        <v>16</v>
      </c>
      <c r="Z18" s="251" t="s">
        <v>274</v>
      </c>
      <c r="AA18" s="31"/>
      <c r="AB18" s="28" t="s">
        <v>19</v>
      </c>
      <c r="AC18" s="31"/>
      <c r="AD18" s="251" t="s">
        <v>278</v>
      </c>
      <c r="AE18" s="33"/>
      <c r="AF18" s="27" t="s">
        <v>0</v>
      </c>
      <c r="AG18" s="33"/>
      <c r="AH18" s="137" t="s">
        <v>0</v>
      </c>
      <c r="AI18" s="11"/>
      <c r="AJ18" s="253" t="s">
        <v>29</v>
      </c>
    </row>
    <row r="19" spans="2:36" s="236" customFormat="1" ht="30" customHeight="1">
      <c r="C19" s="233"/>
      <c r="E19" s="250" t="s">
        <v>24</v>
      </c>
      <c r="F19" s="250" t="s">
        <v>15</v>
      </c>
      <c r="G19" s="254"/>
      <c r="H19" s="234"/>
      <c r="I19" s="235"/>
      <c r="J19" s="234"/>
      <c r="K19" s="254" t="s">
        <v>20</v>
      </c>
      <c r="L19" s="254" t="s">
        <v>21</v>
      </c>
      <c r="M19" s="255"/>
      <c r="N19" s="256"/>
      <c r="O19" s="255"/>
      <c r="P19" s="257"/>
      <c r="Q19" s="255"/>
      <c r="R19" s="258"/>
      <c r="S19" s="255"/>
      <c r="T19" s="259"/>
      <c r="U19" s="255"/>
      <c r="V19" s="273" t="s">
        <v>1</v>
      </c>
      <c r="W19" s="255"/>
      <c r="X19" s="250" t="s">
        <v>277</v>
      </c>
      <c r="Y19" s="250" t="s">
        <v>15</v>
      </c>
      <c r="Z19" s="254"/>
      <c r="AA19" s="234"/>
      <c r="AB19" s="235"/>
      <c r="AC19" s="234"/>
      <c r="AD19" s="254" t="s">
        <v>20</v>
      </c>
      <c r="AE19" s="255"/>
      <c r="AF19" s="256"/>
      <c r="AG19" s="255"/>
      <c r="AH19" s="258"/>
      <c r="AI19" s="255"/>
      <c r="AJ19" s="259"/>
    </row>
    <row r="20" spans="2:36">
      <c r="C20" s="23"/>
      <c r="E20" s="10" t="s">
        <v>9</v>
      </c>
      <c r="F20" s="10" t="s">
        <v>9</v>
      </c>
      <c r="G20" s="10"/>
      <c r="H20" s="10"/>
      <c r="I20" s="10" t="s">
        <v>9</v>
      </c>
      <c r="K20" s="10" t="s">
        <v>9</v>
      </c>
      <c r="L20" s="10" t="s">
        <v>9</v>
      </c>
      <c r="M20" s="10"/>
      <c r="N20" s="10" t="s">
        <v>9</v>
      </c>
      <c r="O20" s="10"/>
      <c r="P20" s="10" t="s">
        <v>6</v>
      </c>
      <c r="Q20" s="10"/>
      <c r="R20" s="10" t="s">
        <v>6</v>
      </c>
      <c r="T20" s="10" t="s">
        <v>6</v>
      </c>
      <c r="X20" s="10" t="s">
        <v>6</v>
      </c>
      <c r="Y20" s="10" t="s">
        <v>6</v>
      </c>
      <c r="Z20" s="10" t="s">
        <v>6</v>
      </c>
      <c r="AB20" s="10" t="s">
        <v>6</v>
      </c>
      <c r="AD20" s="10" t="s">
        <v>6</v>
      </c>
      <c r="AF20" s="10" t="s">
        <v>6</v>
      </c>
      <c r="AH20" s="10" t="s">
        <v>6</v>
      </c>
      <c r="AJ20" s="10" t="s">
        <v>6</v>
      </c>
    </row>
    <row r="21" spans="2:36" ht="6" customHeight="1">
      <c r="C21" s="23"/>
      <c r="E21" s="10"/>
      <c r="F21" s="10"/>
      <c r="G21" s="10"/>
      <c r="H21" s="10"/>
      <c r="I21" s="10"/>
      <c r="K21" s="10"/>
      <c r="L21" s="10"/>
      <c r="M21" s="10"/>
      <c r="N21" s="10"/>
      <c r="O21" s="10"/>
      <c r="R21" s="10"/>
      <c r="T21" s="10"/>
    </row>
    <row r="22" spans="2:36">
      <c r="C22" s="33" t="s">
        <v>8</v>
      </c>
      <c r="E22" s="10"/>
      <c r="F22" s="10"/>
      <c r="G22" s="10"/>
      <c r="H22" s="10"/>
      <c r="I22" s="10"/>
      <c r="K22" s="10"/>
      <c r="L22" s="10"/>
      <c r="M22" s="10"/>
      <c r="N22" s="10"/>
      <c r="O22" s="10"/>
      <c r="R22" s="10"/>
      <c r="T22" s="289">
        <f>'Nachkalkulation Baukosten'!G14+'Nachkalkulation Baukosten'!H14</f>
        <v>25000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289">
        <f>'Nachkalkulation Baukosten'!I14+'Nachkalkulation Baukosten'!J14</f>
        <v>10000</v>
      </c>
    </row>
    <row r="23" spans="2:36" ht="6" customHeight="1">
      <c r="C23" s="23"/>
      <c r="E23" s="10"/>
      <c r="F23" s="10"/>
      <c r="G23" s="10"/>
      <c r="H23" s="10"/>
      <c r="I23" s="10"/>
      <c r="K23" s="10"/>
      <c r="L23" s="10"/>
      <c r="M23" s="10"/>
      <c r="N23" s="10"/>
      <c r="O23" s="10"/>
      <c r="R23" s="10"/>
      <c r="T23" s="10"/>
    </row>
    <row r="24" spans="2:36">
      <c r="B24">
        <v>1</v>
      </c>
      <c r="C24" s="33">
        <f>Nebenrechnungen!B16</f>
        <v>0</v>
      </c>
      <c r="D24" s="46"/>
      <c r="E24" s="249">
        <f>-Nebenrechnungen!Z16</f>
        <v>0</v>
      </c>
      <c r="F24" s="249">
        <f>-Nebenrechnungen!AB16</f>
        <v>0</v>
      </c>
      <c r="G24" s="249">
        <f>-Nebenrechnungen!AE16</f>
        <v>0</v>
      </c>
      <c r="H24" s="46"/>
      <c r="I24" s="47">
        <f t="shared" ref="I24:I43" si="0">SUM(G24,E24,F24)</f>
        <v>0</v>
      </c>
      <c r="J24" s="46"/>
      <c r="K24" s="249">
        <f>Nebenrechnungen!AN16</f>
        <v>0</v>
      </c>
      <c r="L24" s="249">
        <f>Nebenrechnungen!AK16</f>
        <v>0</v>
      </c>
      <c r="M24" s="46"/>
      <c r="N24" s="48">
        <f t="shared" ref="N24:N43" si="1">K24+L24</f>
        <v>0</v>
      </c>
      <c r="O24" s="46"/>
      <c r="P24" s="49"/>
      <c r="Q24" s="46"/>
      <c r="R24" s="139">
        <f>I24+N24+P24</f>
        <v>0</v>
      </c>
      <c r="S24" s="46"/>
      <c r="T24" s="50">
        <f t="shared" ref="T24:T43" si="2">R24/(1+Diskontierungssatz)^$B24</f>
        <v>0</v>
      </c>
      <c r="V24" s="274">
        <f>C24</f>
        <v>0</v>
      </c>
      <c r="X24" s="249">
        <f>-Nebenrechnungen!AQ16</f>
        <v>0</v>
      </c>
      <c r="Y24" s="249">
        <f>-Nebenrechnungen!AV16</f>
        <v>0</v>
      </c>
      <c r="Z24" s="249">
        <f>-Nebenrechnungen!AT16</f>
        <v>0</v>
      </c>
      <c r="AA24" s="46"/>
      <c r="AB24" s="47">
        <f>SUM(Z24,X24,Y24)</f>
        <v>0</v>
      </c>
      <c r="AC24" s="46"/>
      <c r="AD24" s="249">
        <f>Nebenrechnungen!AZ16</f>
        <v>0</v>
      </c>
      <c r="AF24" s="48">
        <f>AD24</f>
        <v>0</v>
      </c>
      <c r="AH24" s="139">
        <f>AB24+AF24</f>
        <v>0</v>
      </c>
      <c r="AI24" s="238"/>
      <c r="AJ24" s="50">
        <f>AH24/(1+Diskontierungssatz)^$B24</f>
        <v>0</v>
      </c>
    </row>
    <row r="25" spans="2:36">
      <c r="B25">
        <v>2</v>
      </c>
      <c r="C25" s="33">
        <f>Nebenrechnungen!B17</f>
        <v>1</v>
      </c>
      <c r="D25" s="46"/>
      <c r="E25" s="249">
        <f>-Nebenrechnungen!Z17</f>
        <v>0</v>
      </c>
      <c r="F25" s="249">
        <f>-Nebenrechnungen!AB17</f>
        <v>0</v>
      </c>
      <c r="G25" s="249">
        <f>-Nebenrechnungen!AE17</f>
        <v>0</v>
      </c>
      <c r="H25" s="46"/>
      <c r="I25" s="47">
        <f t="shared" si="0"/>
        <v>0</v>
      </c>
      <c r="J25" s="46"/>
      <c r="K25" s="249">
        <f>Nebenrechnungen!AN17</f>
        <v>0</v>
      </c>
      <c r="L25" s="249">
        <f>Nebenrechnungen!AK17</f>
        <v>0</v>
      </c>
      <c r="M25" s="46"/>
      <c r="N25" s="48">
        <f t="shared" si="1"/>
        <v>0</v>
      </c>
      <c r="O25" s="46"/>
      <c r="P25" s="49"/>
      <c r="Q25" s="46"/>
      <c r="R25" s="139">
        <f t="shared" ref="R25:R43" si="3">I25+N25+P25</f>
        <v>0</v>
      </c>
      <c r="S25" s="46"/>
      <c r="T25" s="50">
        <f t="shared" si="2"/>
        <v>0</v>
      </c>
      <c r="V25" s="274">
        <f t="shared" ref="V25:V43" si="4">C25</f>
        <v>1</v>
      </c>
      <c r="X25" s="249">
        <f>-Nebenrechnungen!AQ17</f>
        <v>0</v>
      </c>
      <c r="Y25" s="249">
        <f>-Nebenrechnungen!AV17</f>
        <v>0</v>
      </c>
      <c r="Z25" s="249">
        <f>-Nebenrechnungen!AT17</f>
        <v>0</v>
      </c>
      <c r="AA25" s="46"/>
      <c r="AB25" s="47">
        <f t="shared" ref="AB25:AB43" si="5">SUM(Z25,X25,Y25)</f>
        <v>0</v>
      </c>
      <c r="AC25" s="46"/>
      <c r="AD25" s="249">
        <f>Nebenrechnungen!AZ17</f>
        <v>0</v>
      </c>
      <c r="AF25" s="48">
        <f t="shared" ref="AF25:AF43" si="6">AD25</f>
        <v>0</v>
      </c>
      <c r="AH25" s="139">
        <f t="shared" ref="AH25:AH43" si="7">AB25+AF25</f>
        <v>0</v>
      </c>
      <c r="AI25" s="238"/>
      <c r="AJ25" s="50">
        <f t="shared" ref="AJ25:AJ43" si="8">AH25/(1+Diskontierungssatz)^$B25</f>
        <v>0</v>
      </c>
    </row>
    <row r="26" spans="2:36">
      <c r="B26">
        <v>3</v>
      </c>
      <c r="C26" s="33">
        <f>Nebenrechnungen!B18</f>
        <v>2</v>
      </c>
      <c r="D26" s="46"/>
      <c r="E26" s="249">
        <f>-Nebenrechnungen!Z18</f>
        <v>0</v>
      </c>
      <c r="F26" s="249">
        <f>-Nebenrechnungen!AB18</f>
        <v>0</v>
      </c>
      <c r="G26" s="249">
        <f>-Nebenrechnungen!AE18</f>
        <v>0</v>
      </c>
      <c r="H26" s="46"/>
      <c r="I26" s="47">
        <f t="shared" si="0"/>
        <v>0</v>
      </c>
      <c r="J26" s="46"/>
      <c r="K26" s="249">
        <f>Nebenrechnungen!AN18</f>
        <v>0</v>
      </c>
      <c r="L26" s="249">
        <f>Nebenrechnungen!AK18</f>
        <v>0</v>
      </c>
      <c r="M26" s="46"/>
      <c r="N26" s="48">
        <f t="shared" si="1"/>
        <v>0</v>
      </c>
      <c r="O26" s="46"/>
      <c r="P26" s="49"/>
      <c r="Q26" s="46"/>
      <c r="R26" s="139">
        <f t="shared" si="3"/>
        <v>0</v>
      </c>
      <c r="S26" s="46"/>
      <c r="T26" s="50">
        <f t="shared" si="2"/>
        <v>0</v>
      </c>
      <c r="V26" s="274">
        <f t="shared" si="4"/>
        <v>2</v>
      </c>
      <c r="X26" s="249">
        <f>-Nebenrechnungen!AQ18</f>
        <v>0</v>
      </c>
      <c r="Y26" s="249">
        <f>-Nebenrechnungen!AV18</f>
        <v>0</v>
      </c>
      <c r="Z26" s="249">
        <f>-Nebenrechnungen!AT18</f>
        <v>0</v>
      </c>
      <c r="AB26" s="47">
        <f t="shared" si="5"/>
        <v>0</v>
      </c>
      <c r="AD26" s="249">
        <f>Nebenrechnungen!AZ18</f>
        <v>0</v>
      </c>
      <c r="AF26" s="48">
        <f t="shared" si="6"/>
        <v>0</v>
      </c>
      <c r="AH26" s="139">
        <f t="shared" si="7"/>
        <v>0</v>
      </c>
      <c r="AJ26" s="50">
        <f t="shared" si="8"/>
        <v>0</v>
      </c>
    </row>
    <row r="27" spans="2:36">
      <c r="B27">
        <v>4</v>
      </c>
      <c r="C27" s="33">
        <f>Nebenrechnungen!B19</f>
        <v>3</v>
      </c>
      <c r="D27" s="46"/>
      <c r="E27" s="249">
        <f>-Nebenrechnungen!Z19</f>
        <v>0</v>
      </c>
      <c r="F27" s="249">
        <f>-Nebenrechnungen!AB19</f>
        <v>0</v>
      </c>
      <c r="G27" s="249">
        <f>-Nebenrechnungen!AE19</f>
        <v>0</v>
      </c>
      <c r="H27" s="46"/>
      <c r="I27" s="47">
        <f t="shared" si="0"/>
        <v>0</v>
      </c>
      <c r="J27" s="46"/>
      <c r="K27" s="249">
        <f>Nebenrechnungen!AN19</f>
        <v>0</v>
      </c>
      <c r="L27" s="249">
        <f>Nebenrechnungen!AK19</f>
        <v>0</v>
      </c>
      <c r="M27" s="46"/>
      <c r="N27" s="48">
        <f t="shared" si="1"/>
        <v>0</v>
      </c>
      <c r="O27" s="46"/>
      <c r="P27" s="49"/>
      <c r="Q27" s="46"/>
      <c r="R27" s="139">
        <f t="shared" si="3"/>
        <v>0</v>
      </c>
      <c r="S27" s="46"/>
      <c r="T27" s="50">
        <f t="shared" si="2"/>
        <v>0</v>
      </c>
      <c r="V27" s="274">
        <f t="shared" si="4"/>
        <v>3</v>
      </c>
      <c r="X27" s="249">
        <f>-Nebenrechnungen!AQ19</f>
        <v>0</v>
      </c>
      <c r="Y27" s="249">
        <f>-Nebenrechnungen!AV19</f>
        <v>0</v>
      </c>
      <c r="Z27" s="249">
        <f>-Nebenrechnungen!AT19</f>
        <v>0</v>
      </c>
      <c r="AB27" s="47">
        <f t="shared" si="5"/>
        <v>0</v>
      </c>
      <c r="AD27" s="249">
        <f>Nebenrechnungen!AZ19</f>
        <v>0</v>
      </c>
      <c r="AF27" s="48">
        <f t="shared" si="6"/>
        <v>0</v>
      </c>
      <c r="AH27" s="139">
        <f t="shared" si="7"/>
        <v>0</v>
      </c>
      <c r="AJ27" s="50">
        <f t="shared" si="8"/>
        <v>0</v>
      </c>
    </row>
    <row r="28" spans="2:36">
      <c r="B28">
        <v>5</v>
      </c>
      <c r="C28" s="33">
        <f>Nebenrechnungen!B20</f>
        <v>4</v>
      </c>
      <c r="D28" s="46"/>
      <c r="E28" s="249">
        <f>-Nebenrechnungen!Z20</f>
        <v>0</v>
      </c>
      <c r="F28" s="249">
        <f>-Nebenrechnungen!AB20</f>
        <v>0</v>
      </c>
      <c r="G28" s="249">
        <f>-Nebenrechnungen!AE20</f>
        <v>0</v>
      </c>
      <c r="H28" s="46"/>
      <c r="I28" s="47">
        <f t="shared" si="0"/>
        <v>0</v>
      </c>
      <c r="J28" s="46"/>
      <c r="K28" s="249">
        <f>Nebenrechnungen!AN20</f>
        <v>0</v>
      </c>
      <c r="L28" s="249">
        <f>Nebenrechnungen!AK20</f>
        <v>0</v>
      </c>
      <c r="M28" s="46"/>
      <c r="N28" s="48">
        <f t="shared" si="1"/>
        <v>0</v>
      </c>
      <c r="O28" s="46"/>
      <c r="P28" s="49"/>
      <c r="Q28" s="46"/>
      <c r="R28" s="139">
        <f t="shared" si="3"/>
        <v>0</v>
      </c>
      <c r="S28" s="46"/>
      <c r="T28" s="50">
        <f t="shared" si="2"/>
        <v>0</v>
      </c>
      <c r="V28" s="274">
        <f t="shared" si="4"/>
        <v>4</v>
      </c>
      <c r="X28" s="249">
        <f>-Nebenrechnungen!AQ20</f>
        <v>0</v>
      </c>
      <c r="Y28" s="249">
        <f>-Nebenrechnungen!AV20</f>
        <v>0</v>
      </c>
      <c r="Z28" s="249">
        <f>-Nebenrechnungen!AT20</f>
        <v>0</v>
      </c>
      <c r="AB28" s="47">
        <f t="shared" si="5"/>
        <v>0</v>
      </c>
      <c r="AD28" s="249">
        <f>Nebenrechnungen!AZ20</f>
        <v>0</v>
      </c>
      <c r="AF28" s="48">
        <f t="shared" si="6"/>
        <v>0</v>
      </c>
      <c r="AH28" s="139">
        <f t="shared" si="7"/>
        <v>0</v>
      </c>
      <c r="AJ28" s="50">
        <f t="shared" si="8"/>
        <v>0</v>
      </c>
    </row>
    <row r="29" spans="2:36">
      <c r="B29">
        <v>6</v>
      </c>
      <c r="C29" s="33">
        <f>Nebenrechnungen!B21</f>
        <v>5</v>
      </c>
      <c r="D29" s="46"/>
      <c r="E29" s="249">
        <f>-Nebenrechnungen!Z21</f>
        <v>0</v>
      </c>
      <c r="F29" s="249">
        <f>-Nebenrechnungen!AB21</f>
        <v>0</v>
      </c>
      <c r="G29" s="249">
        <f>-Nebenrechnungen!AE21</f>
        <v>0</v>
      </c>
      <c r="H29" s="46"/>
      <c r="I29" s="47">
        <f t="shared" si="0"/>
        <v>0</v>
      </c>
      <c r="J29" s="46"/>
      <c r="K29" s="249">
        <f>Nebenrechnungen!AN21</f>
        <v>0</v>
      </c>
      <c r="L29" s="249">
        <f>Nebenrechnungen!AK21</f>
        <v>0</v>
      </c>
      <c r="M29" s="46"/>
      <c r="N29" s="48">
        <f t="shared" si="1"/>
        <v>0</v>
      </c>
      <c r="O29" s="46"/>
      <c r="P29" s="49"/>
      <c r="Q29" s="46"/>
      <c r="R29" s="139">
        <f t="shared" si="3"/>
        <v>0</v>
      </c>
      <c r="S29" s="46"/>
      <c r="T29" s="50">
        <f t="shared" si="2"/>
        <v>0</v>
      </c>
      <c r="V29" s="274">
        <f t="shared" si="4"/>
        <v>5</v>
      </c>
      <c r="X29" s="249">
        <f>-Nebenrechnungen!AQ21</f>
        <v>0</v>
      </c>
      <c r="Y29" s="249">
        <f>-Nebenrechnungen!AV21</f>
        <v>0</v>
      </c>
      <c r="Z29" s="249">
        <f>-Nebenrechnungen!AT21</f>
        <v>0</v>
      </c>
      <c r="AB29" s="47">
        <f t="shared" si="5"/>
        <v>0</v>
      </c>
      <c r="AD29" s="249">
        <f>Nebenrechnungen!AZ21</f>
        <v>0</v>
      </c>
      <c r="AF29" s="48">
        <f t="shared" si="6"/>
        <v>0</v>
      </c>
      <c r="AH29" s="139">
        <f t="shared" si="7"/>
        <v>0</v>
      </c>
      <c r="AJ29" s="50">
        <f t="shared" si="8"/>
        <v>0</v>
      </c>
    </row>
    <row r="30" spans="2:36">
      <c r="B30">
        <v>7</v>
      </c>
      <c r="C30" s="33">
        <f>Nebenrechnungen!B22</f>
        <v>6</v>
      </c>
      <c r="D30" s="46"/>
      <c r="E30" s="249">
        <f>-Nebenrechnungen!Z22</f>
        <v>0</v>
      </c>
      <c r="F30" s="249">
        <f>-Nebenrechnungen!AB22</f>
        <v>0</v>
      </c>
      <c r="G30" s="249">
        <f>-Nebenrechnungen!AE22</f>
        <v>0</v>
      </c>
      <c r="H30" s="46"/>
      <c r="I30" s="47">
        <f t="shared" si="0"/>
        <v>0</v>
      </c>
      <c r="J30" s="46"/>
      <c r="K30" s="249">
        <f>Nebenrechnungen!AN22</f>
        <v>0</v>
      </c>
      <c r="L30" s="249">
        <f>Nebenrechnungen!AK22</f>
        <v>0</v>
      </c>
      <c r="M30" s="46"/>
      <c r="N30" s="48">
        <f t="shared" si="1"/>
        <v>0</v>
      </c>
      <c r="O30" s="46"/>
      <c r="P30" s="49"/>
      <c r="Q30" s="46"/>
      <c r="R30" s="139">
        <f t="shared" si="3"/>
        <v>0</v>
      </c>
      <c r="S30" s="46"/>
      <c r="T30" s="50">
        <f t="shared" si="2"/>
        <v>0</v>
      </c>
      <c r="V30" s="274">
        <f t="shared" si="4"/>
        <v>6</v>
      </c>
      <c r="X30" s="249">
        <f>-Nebenrechnungen!AQ22</f>
        <v>0</v>
      </c>
      <c r="Y30" s="249">
        <f>-Nebenrechnungen!AV22</f>
        <v>0</v>
      </c>
      <c r="Z30" s="249">
        <f>-Nebenrechnungen!AT22</f>
        <v>0</v>
      </c>
      <c r="AB30" s="47">
        <f t="shared" si="5"/>
        <v>0</v>
      </c>
      <c r="AD30" s="249">
        <f>Nebenrechnungen!AZ22</f>
        <v>0</v>
      </c>
      <c r="AF30" s="48">
        <f t="shared" si="6"/>
        <v>0</v>
      </c>
      <c r="AH30" s="139">
        <f t="shared" si="7"/>
        <v>0</v>
      </c>
      <c r="AJ30" s="50">
        <f t="shared" si="8"/>
        <v>0</v>
      </c>
    </row>
    <row r="31" spans="2:36">
      <c r="B31">
        <v>8</v>
      </c>
      <c r="C31" s="33">
        <f>Nebenrechnungen!B23</f>
        <v>7</v>
      </c>
      <c r="D31" s="46"/>
      <c r="E31" s="249">
        <f>-Nebenrechnungen!Z23</f>
        <v>0</v>
      </c>
      <c r="F31" s="249">
        <f>-Nebenrechnungen!AB23</f>
        <v>0</v>
      </c>
      <c r="G31" s="249">
        <f>-Nebenrechnungen!AE23</f>
        <v>0</v>
      </c>
      <c r="H31" s="46"/>
      <c r="I31" s="47">
        <f t="shared" si="0"/>
        <v>0</v>
      </c>
      <c r="J31" s="46"/>
      <c r="K31" s="249">
        <f>Nebenrechnungen!AN23</f>
        <v>0</v>
      </c>
      <c r="L31" s="249">
        <f>Nebenrechnungen!AK23</f>
        <v>0</v>
      </c>
      <c r="M31" s="46"/>
      <c r="N31" s="48">
        <f t="shared" si="1"/>
        <v>0</v>
      </c>
      <c r="O31" s="46"/>
      <c r="P31" s="49"/>
      <c r="Q31" s="46"/>
      <c r="R31" s="139">
        <f t="shared" si="3"/>
        <v>0</v>
      </c>
      <c r="S31" s="46"/>
      <c r="T31" s="50">
        <f t="shared" si="2"/>
        <v>0</v>
      </c>
      <c r="V31" s="274">
        <f t="shared" si="4"/>
        <v>7</v>
      </c>
      <c r="X31" s="249">
        <f>-Nebenrechnungen!AQ23</f>
        <v>0</v>
      </c>
      <c r="Y31" s="249">
        <f>-Nebenrechnungen!AV23</f>
        <v>0</v>
      </c>
      <c r="Z31" s="249">
        <f>-Nebenrechnungen!AT23</f>
        <v>0</v>
      </c>
      <c r="AB31" s="47">
        <f t="shared" si="5"/>
        <v>0</v>
      </c>
      <c r="AD31" s="249">
        <f>Nebenrechnungen!AZ23</f>
        <v>0</v>
      </c>
      <c r="AF31" s="48">
        <f t="shared" si="6"/>
        <v>0</v>
      </c>
      <c r="AH31" s="139">
        <f t="shared" si="7"/>
        <v>0</v>
      </c>
      <c r="AJ31" s="50">
        <f t="shared" si="8"/>
        <v>0</v>
      </c>
    </row>
    <row r="32" spans="2:36">
      <c r="B32">
        <v>9</v>
      </c>
      <c r="C32" s="33">
        <f>Nebenrechnungen!B24</f>
        <v>8</v>
      </c>
      <c r="D32" s="46"/>
      <c r="E32" s="249">
        <f>-Nebenrechnungen!Z24</f>
        <v>0</v>
      </c>
      <c r="F32" s="249">
        <f>-Nebenrechnungen!AB24</f>
        <v>0</v>
      </c>
      <c r="G32" s="249">
        <f>-Nebenrechnungen!AE24</f>
        <v>0</v>
      </c>
      <c r="H32" s="46"/>
      <c r="I32" s="47">
        <f t="shared" si="0"/>
        <v>0</v>
      </c>
      <c r="J32" s="46"/>
      <c r="K32" s="249">
        <f>Nebenrechnungen!AN24</f>
        <v>0</v>
      </c>
      <c r="L32" s="249">
        <f>Nebenrechnungen!AK24</f>
        <v>0</v>
      </c>
      <c r="M32" s="46"/>
      <c r="N32" s="48">
        <f t="shared" si="1"/>
        <v>0</v>
      </c>
      <c r="O32" s="46"/>
      <c r="P32" s="49"/>
      <c r="Q32" s="46"/>
      <c r="R32" s="139">
        <f t="shared" si="3"/>
        <v>0</v>
      </c>
      <c r="S32" s="46"/>
      <c r="T32" s="50">
        <f t="shared" si="2"/>
        <v>0</v>
      </c>
      <c r="V32" s="274">
        <f t="shared" si="4"/>
        <v>8</v>
      </c>
      <c r="X32" s="249">
        <f>-Nebenrechnungen!AQ24</f>
        <v>0</v>
      </c>
      <c r="Y32" s="249">
        <f>-Nebenrechnungen!AV24</f>
        <v>0</v>
      </c>
      <c r="Z32" s="249">
        <f>-Nebenrechnungen!AT24</f>
        <v>0</v>
      </c>
      <c r="AB32" s="47">
        <f t="shared" si="5"/>
        <v>0</v>
      </c>
      <c r="AD32" s="249">
        <f>Nebenrechnungen!AZ24</f>
        <v>0</v>
      </c>
      <c r="AF32" s="48">
        <f t="shared" si="6"/>
        <v>0</v>
      </c>
      <c r="AH32" s="139">
        <f t="shared" si="7"/>
        <v>0</v>
      </c>
      <c r="AJ32" s="50">
        <f t="shared" si="8"/>
        <v>0</v>
      </c>
    </row>
    <row r="33" spans="2:36">
      <c r="B33">
        <v>10</v>
      </c>
      <c r="C33" s="33">
        <f>Nebenrechnungen!B25</f>
        <v>9</v>
      </c>
      <c r="D33" s="46"/>
      <c r="E33" s="249">
        <f>-Nebenrechnungen!Z25</f>
        <v>0</v>
      </c>
      <c r="F33" s="249">
        <f>-Nebenrechnungen!AB25</f>
        <v>0</v>
      </c>
      <c r="G33" s="249">
        <f>-Nebenrechnungen!AE25</f>
        <v>0</v>
      </c>
      <c r="H33" s="46"/>
      <c r="I33" s="47">
        <f t="shared" si="0"/>
        <v>0</v>
      </c>
      <c r="J33" s="46"/>
      <c r="K33" s="249">
        <f>Nebenrechnungen!AN25</f>
        <v>0</v>
      </c>
      <c r="L33" s="249">
        <f>Nebenrechnungen!AK25</f>
        <v>0</v>
      </c>
      <c r="M33" s="46"/>
      <c r="N33" s="48">
        <f t="shared" si="1"/>
        <v>0</v>
      </c>
      <c r="O33" s="46"/>
      <c r="P33" s="49"/>
      <c r="Q33" s="46"/>
      <c r="R33" s="139">
        <f t="shared" si="3"/>
        <v>0</v>
      </c>
      <c r="S33" s="46"/>
      <c r="T33" s="50">
        <f t="shared" si="2"/>
        <v>0</v>
      </c>
      <c r="V33" s="274">
        <f t="shared" si="4"/>
        <v>9</v>
      </c>
      <c r="X33" s="249">
        <f>-Nebenrechnungen!AQ25</f>
        <v>0</v>
      </c>
      <c r="Y33" s="249">
        <f>-Nebenrechnungen!AV25</f>
        <v>0</v>
      </c>
      <c r="Z33" s="249">
        <f>-Nebenrechnungen!AT25</f>
        <v>0</v>
      </c>
      <c r="AB33" s="47">
        <f t="shared" si="5"/>
        <v>0</v>
      </c>
      <c r="AD33" s="249">
        <f>Nebenrechnungen!AZ25</f>
        <v>0</v>
      </c>
      <c r="AF33" s="48">
        <f t="shared" si="6"/>
        <v>0</v>
      </c>
      <c r="AH33" s="139">
        <f t="shared" si="7"/>
        <v>0</v>
      </c>
      <c r="AJ33" s="50">
        <f t="shared" si="8"/>
        <v>0</v>
      </c>
    </row>
    <row r="34" spans="2:36">
      <c r="B34">
        <v>11</v>
      </c>
      <c r="C34" s="33">
        <f>Nebenrechnungen!B26</f>
        <v>10</v>
      </c>
      <c r="D34" s="46"/>
      <c r="E34" s="249">
        <f>-Nebenrechnungen!Z26</f>
        <v>0</v>
      </c>
      <c r="F34" s="249">
        <f>-Nebenrechnungen!AB26</f>
        <v>0</v>
      </c>
      <c r="G34" s="249">
        <f>-Nebenrechnungen!AE26</f>
        <v>0</v>
      </c>
      <c r="H34" s="46"/>
      <c r="I34" s="47">
        <f t="shared" si="0"/>
        <v>0</v>
      </c>
      <c r="J34" s="46"/>
      <c r="K34" s="249">
        <f>Nebenrechnungen!AN26</f>
        <v>0</v>
      </c>
      <c r="L34" s="249">
        <f>Nebenrechnungen!AK26</f>
        <v>0</v>
      </c>
      <c r="M34" s="46"/>
      <c r="N34" s="48">
        <f t="shared" si="1"/>
        <v>0</v>
      </c>
      <c r="O34" s="46"/>
      <c r="P34" s="49"/>
      <c r="Q34" s="46"/>
      <c r="R34" s="139">
        <f t="shared" si="3"/>
        <v>0</v>
      </c>
      <c r="S34" s="46"/>
      <c r="T34" s="50">
        <f t="shared" si="2"/>
        <v>0</v>
      </c>
      <c r="V34" s="274">
        <f t="shared" si="4"/>
        <v>10</v>
      </c>
      <c r="X34" s="249">
        <f>-Nebenrechnungen!AQ26</f>
        <v>0</v>
      </c>
      <c r="Y34" s="249">
        <f>-Nebenrechnungen!AV26</f>
        <v>0</v>
      </c>
      <c r="Z34" s="249">
        <f>-Nebenrechnungen!AT26</f>
        <v>0</v>
      </c>
      <c r="AB34" s="47">
        <f t="shared" si="5"/>
        <v>0</v>
      </c>
      <c r="AD34" s="249">
        <f>Nebenrechnungen!AZ26</f>
        <v>0</v>
      </c>
      <c r="AF34" s="48">
        <f t="shared" si="6"/>
        <v>0</v>
      </c>
      <c r="AH34" s="139">
        <f t="shared" si="7"/>
        <v>0</v>
      </c>
      <c r="AJ34" s="50">
        <f t="shared" si="8"/>
        <v>0</v>
      </c>
    </row>
    <row r="35" spans="2:36">
      <c r="B35">
        <v>12</v>
      </c>
      <c r="C35" s="33">
        <f>Nebenrechnungen!B27</f>
        <v>11</v>
      </c>
      <c r="D35" s="46"/>
      <c r="E35" s="249">
        <f>-Nebenrechnungen!Z27</f>
        <v>0</v>
      </c>
      <c r="F35" s="249">
        <f>-Nebenrechnungen!AB27</f>
        <v>0</v>
      </c>
      <c r="G35" s="249">
        <f>-Nebenrechnungen!AE27</f>
        <v>0</v>
      </c>
      <c r="H35" s="46"/>
      <c r="I35" s="47">
        <f t="shared" si="0"/>
        <v>0</v>
      </c>
      <c r="J35" s="46"/>
      <c r="K35" s="249">
        <f>Nebenrechnungen!AN27</f>
        <v>0</v>
      </c>
      <c r="L35" s="249">
        <f>Nebenrechnungen!AK27</f>
        <v>0</v>
      </c>
      <c r="M35" s="46"/>
      <c r="N35" s="48">
        <f t="shared" si="1"/>
        <v>0</v>
      </c>
      <c r="O35" s="46"/>
      <c r="P35" s="49"/>
      <c r="Q35" s="46"/>
      <c r="R35" s="139">
        <f t="shared" si="3"/>
        <v>0</v>
      </c>
      <c r="S35" s="46"/>
      <c r="T35" s="50">
        <f t="shared" si="2"/>
        <v>0</v>
      </c>
      <c r="V35" s="274">
        <f t="shared" si="4"/>
        <v>11</v>
      </c>
      <c r="X35" s="249">
        <f>-Nebenrechnungen!AQ27</f>
        <v>0</v>
      </c>
      <c r="Y35" s="249">
        <f>-Nebenrechnungen!AV27</f>
        <v>0</v>
      </c>
      <c r="Z35" s="249">
        <f>-Nebenrechnungen!AT27</f>
        <v>0</v>
      </c>
      <c r="AB35" s="47">
        <f t="shared" si="5"/>
        <v>0</v>
      </c>
      <c r="AD35" s="249">
        <f>Nebenrechnungen!AZ27</f>
        <v>0</v>
      </c>
      <c r="AF35" s="48">
        <f t="shared" si="6"/>
        <v>0</v>
      </c>
      <c r="AH35" s="139">
        <f t="shared" si="7"/>
        <v>0</v>
      </c>
      <c r="AJ35" s="50">
        <f t="shared" si="8"/>
        <v>0</v>
      </c>
    </row>
    <row r="36" spans="2:36">
      <c r="B36">
        <v>13</v>
      </c>
      <c r="C36" s="33">
        <f>Nebenrechnungen!B28</f>
        <v>12</v>
      </c>
      <c r="D36" s="46"/>
      <c r="E36" s="249">
        <f>-Nebenrechnungen!Z28</f>
        <v>0</v>
      </c>
      <c r="F36" s="249">
        <f>-Nebenrechnungen!AB28</f>
        <v>0</v>
      </c>
      <c r="G36" s="249">
        <f>-Nebenrechnungen!AE28</f>
        <v>0</v>
      </c>
      <c r="H36" s="46"/>
      <c r="I36" s="47">
        <f t="shared" si="0"/>
        <v>0</v>
      </c>
      <c r="J36" s="46"/>
      <c r="K36" s="249">
        <f>Nebenrechnungen!AN28</f>
        <v>0</v>
      </c>
      <c r="L36" s="249">
        <f>Nebenrechnungen!AK28</f>
        <v>0</v>
      </c>
      <c r="M36" s="46"/>
      <c r="N36" s="48">
        <f t="shared" si="1"/>
        <v>0</v>
      </c>
      <c r="O36" s="46"/>
      <c r="P36" s="49"/>
      <c r="Q36" s="46"/>
      <c r="R36" s="139">
        <f t="shared" si="3"/>
        <v>0</v>
      </c>
      <c r="S36" s="46"/>
      <c r="T36" s="50">
        <f t="shared" si="2"/>
        <v>0</v>
      </c>
      <c r="V36" s="274">
        <f t="shared" si="4"/>
        <v>12</v>
      </c>
      <c r="X36" s="249">
        <f>-Nebenrechnungen!AQ28</f>
        <v>0</v>
      </c>
      <c r="Y36" s="249">
        <f>-Nebenrechnungen!AV28</f>
        <v>0</v>
      </c>
      <c r="Z36" s="249">
        <f>-Nebenrechnungen!AT28</f>
        <v>0</v>
      </c>
      <c r="AB36" s="47">
        <f t="shared" si="5"/>
        <v>0</v>
      </c>
      <c r="AD36" s="249">
        <f>Nebenrechnungen!AZ28</f>
        <v>0</v>
      </c>
      <c r="AF36" s="48">
        <f t="shared" si="6"/>
        <v>0</v>
      </c>
      <c r="AH36" s="139">
        <f t="shared" si="7"/>
        <v>0</v>
      </c>
      <c r="AJ36" s="50">
        <f t="shared" si="8"/>
        <v>0</v>
      </c>
    </row>
    <row r="37" spans="2:36">
      <c r="B37">
        <v>14</v>
      </c>
      <c r="C37" s="33">
        <f>Nebenrechnungen!B29</f>
        <v>13</v>
      </c>
      <c r="D37" s="46"/>
      <c r="E37" s="249">
        <f>-Nebenrechnungen!Z29</f>
        <v>0</v>
      </c>
      <c r="F37" s="249">
        <f>-Nebenrechnungen!AB29</f>
        <v>0</v>
      </c>
      <c r="G37" s="249">
        <f>-Nebenrechnungen!AE29</f>
        <v>0</v>
      </c>
      <c r="H37" s="46"/>
      <c r="I37" s="47">
        <f t="shared" si="0"/>
        <v>0</v>
      </c>
      <c r="J37" s="46"/>
      <c r="K37" s="249">
        <f>Nebenrechnungen!AN29</f>
        <v>0</v>
      </c>
      <c r="L37" s="249">
        <f>Nebenrechnungen!AK29</f>
        <v>0</v>
      </c>
      <c r="M37" s="46"/>
      <c r="N37" s="48">
        <f t="shared" si="1"/>
        <v>0</v>
      </c>
      <c r="O37" s="46"/>
      <c r="P37" s="49"/>
      <c r="Q37" s="46"/>
      <c r="R37" s="139">
        <f t="shared" si="3"/>
        <v>0</v>
      </c>
      <c r="S37" s="46"/>
      <c r="T37" s="50">
        <f t="shared" si="2"/>
        <v>0</v>
      </c>
      <c r="V37" s="274">
        <f t="shared" si="4"/>
        <v>13</v>
      </c>
      <c r="X37" s="249">
        <f>-Nebenrechnungen!AQ29</f>
        <v>0</v>
      </c>
      <c r="Y37" s="249">
        <f>-Nebenrechnungen!AV29</f>
        <v>0</v>
      </c>
      <c r="Z37" s="249">
        <f>-Nebenrechnungen!AT29</f>
        <v>0</v>
      </c>
      <c r="AB37" s="47">
        <f t="shared" si="5"/>
        <v>0</v>
      </c>
      <c r="AD37" s="249">
        <f>Nebenrechnungen!AZ29</f>
        <v>0</v>
      </c>
      <c r="AF37" s="48">
        <f t="shared" si="6"/>
        <v>0</v>
      </c>
      <c r="AH37" s="139">
        <f t="shared" si="7"/>
        <v>0</v>
      </c>
      <c r="AJ37" s="50">
        <f t="shared" si="8"/>
        <v>0</v>
      </c>
    </row>
    <row r="38" spans="2:36">
      <c r="B38">
        <v>15</v>
      </c>
      <c r="C38" s="33">
        <f>Nebenrechnungen!B30</f>
        <v>14</v>
      </c>
      <c r="D38" s="46"/>
      <c r="E38" s="249">
        <f>-Nebenrechnungen!Z30</f>
        <v>0</v>
      </c>
      <c r="F38" s="249">
        <f>-Nebenrechnungen!AB30</f>
        <v>0</v>
      </c>
      <c r="G38" s="249">
        <f>-Nebenrechnungen!AE30</f>
        <v>0</v>
      </c>
      <c r="H38" s="46"/>
      <c r="I38" s="47">
        <f t="shared" si="0"/>
        <v>0</v>
      </c>
      <c r="J38" s="46"/>
      <c r="K38" s="249">
        <f>Nebenrechnungen!AN30</f>
        <v>0</v>
      </c>
      <c r="L38" s="249">
        <f>Nebenrechnungen!AK30</f>
        <v>0</v>
      </c>
      <c r="M38" s="46"/>
      <c r="N38" s="48">
        <f t="shared" si="1"/>
        <v>0</v>
      </c>
      <c r="O38" s="46"/>
      <c r="P38" s="49"/>
      <c r="Q38" s="46"/>
      <c r="R38" s="139">
        <f t="shared" si="3"/>
        <v>0</v>
      </c>
      <c r="S38" s="46"/>
      <c r="T38" s="50">
        <f t="shared" si="2"/>
        <v>0</v>
      </c>
      <c r="V38" s="274">
        <f t="shared" si="4"/>
        <v>14</v>
      </c>
      <c r="X38" s="249">
        <f>-Nebenrechnungen!AQ30</f>
        <v>0</v>
      </c>
      <c r="Y38" s="249">
        <f>-Nebenrechnungen!AV30</f>
        <v>0</v>
      </c>
      <c r="Z38" s="249">
        <f>-Nebenrechnungen!AT30</f>
        <v>0</v>
      </c>
      <c r="AB38" s="47">
        <f t="shared" si="5"/>
        <v>0</v>
      </c>
      <c r="AD38" s="249">
        <f>Nebenrechnungen!AZ30</f>
        <v>0</v>
      </c>
      <c r="AF38" s="48">
        <f t="shared" si="6"/>
        <v>0</v>
      </c>
      <c r="AH38" s="139">
        <f t="shared" si="7"/>
        <v>0</v>
      </c>
      <c r="AJ38" s="50">
        <f t="shared" si="8"/>
        <v>0</v>
      </c>
    </row>
    <row r="39" spans="2:36">
      <c r="B39">
        <v>16</v>
      </c>
      <c r="C39" s="33">
        <f>Nebenrechnungen!B31</f>
        <v>15</v>
      </c>
      <c r="D39" s="46"/>
      <c r="E39" s="249">
        <f>-Nebenrechnungen!Z31</f>
        <v>0</v>
      </c>
      <c r="F39" s="249">
        <f>-Nebenrechnungen!AB31</f>
        <v>0</v>
      </c>
      <c r="G39" s="249">
        <f>-Nebenrechnungen!AE31</f>
        <v>0</v>
      </c>
      <c r="H39" s="46"/>
      <c r="I39" s="47">
        <f t="shared" si="0"/>
        <v>0</v>
      </c>
      <c r="J39" s="46"/>
      <c r="K39" s="249">
        <f>Nebenrechnungen!AN31</f>
        <v>0</v>
      </c>
      <c r="L39" s="249">
        <f>Nebenrechnungen!AK31</f>
        <v>0</v>
      </c>
      <c r="M39" s="46"/>
      <c r="N39" s="48">
        <f t="shared" si="1"/>
        <v>0</v>
      </c>
      <c r="O39" s="46"/>
      <c r="P39" s="49"/>
      <c r="Q39" s="46"/>
      <c r="R39" s="139">
        <f t="shared" si="3"/>
        <v>0</v>
      </c>
      <c r="S39" s="46"/>
      <c r="T39" s="50">
        <f t="shared" si="2"/>
        <v>0</v>
      </c>
      <c r="V39" s="274">
        <f t="shared" si="4"/>
        <v>15</v>
      </c>
      <c r="X39" s="249">
        <f>-Nebenrechnungen!AQ31</f>
        <v>0</v>
      </c>
      <c r="Y39" s="249">
        <f>-Nebenrechnungen!AV31</f>
        <v>0</v>
      </c>
      <c r="Z39" s="249">
        <f>-Nebenrechnungen!AT31</f>
        <v>0</v>
      </c>
      <c r="AB39" s="47">
        <f t="shared" si="5"/>
        <v>0</v>
      </c>
      <c r="AD39" s="249">
        <f>Nebenrechnungen!AZ31</f>
        <v>0</v>
      </c>
      <c r="AF39" s="48">
        <f t="shared" si="6"/>
        <v>0</v>
      </c>
      <c r="AH39" s="139">
        <f t="shared" si="7"/>
        <v>0</v>
      </c>
      <c r="AJ39" s="50">
        <f t="shared" si="8"/>
        <v>0</v>
      </c>
    </row>
    <row r="40" spans="2:36">
      <c r="B40">
        <v>17</v>
      </c>
      <c r="C40" s="33">
        <f>Nebenrechnungen!B32</f>
        <v>16</v>
      </c>
      <c r="D40" s="46"/>
      <c r="E40" s="249">
        <f>-Nebenrechnungen!Z32</f>
        <v>0</v>
      </c>
      <c r="F40" s="249">
        <f>-Nebenrechnungen!AB32</f>
        <v>0</v>
      </c>
      <c r="G40" s="249">
        <f>-Nebenrechnungen!AE32</f>
        <v>0</v>
      </c>
      <c r="H40" s="46"/>
      <c r="I40" s="47">
        <f t="shared" si="0"/>
        <v>0</v>
      </c>
      <c r="J40" s="46"/>
      <c r="K40" s="249">
        <f>Nebenrechnungen!AN32</f>
        <v>0</v>
      </c>
      <c r="L40" s="249">
        <f>Nebenrechnungen!AK32</f>
        <v>0</v>
      </c>
      <c r="M40" s="46"/>
      <c r="N40" s="48">
        <f t="shared" si="1"/>
        <v>0</v>
      </c>
      <c r="O40" s="46"/>
      <c r="P40" s="49"/>
      <c r="Q40" s="46"/>
      <c r="R40" s="139">
        <f t="shared" si="3"/>
        <v>0</v>
      </c>
      <c r="S40" s="46"/>
      <c r="T40" s="50">
        <f t="shared" si="2"/>
        <v>0</v>
      </c>
      <c r="V40" s="274">
        <f t="shared" si="4"/>
        <v>16</v>
      </c>
      <c r="X40" s="249">
        <f>-Nebenrechnungen!AQ32</f>
        <v>0</v>
      </c>
      <c r="Y40" s="249">
        <f>-Nebenrechnungen!AV32</f>
        <v>0</v>
      </c>
      <c r="Z40" s="249">
        <f>-Nebenrechnungen!AT32</f>
        <v>0</v>
      </c>
      <c r="AB40" s="47">
        <f t="shared" si="5"/>
        <v>0</v>
      </c>
      <c r="AD40" s="249">
        <f>Nebenrechnungen!AZ32</f>
        <v>0</v>
      </c>
      <c r="AF40" s="48">
        <f t="shared" si="6"/>
        <v>0</v>
      </c>
      <c r="AH40" s="139">
        <f t="shared" si="7"/>
        <v>0</v>
      </c>
      <c r="AJ40" s="50">
        <f t="shared" si="8"/>
        <v>0</v>
      </c>
    </row>
    <row r="41" spans="2:36">
      <c r="B41">
        <v>18</v>
      </c>
      <c r="C41" s="33">
        <f>Nebenrechnungen!B33</f>
        <v>17</v>
      </c>
      <c r="D41" s="46"/>
      <c r="E41" s="249">
        <f>-Nebenrechnungen!Z33</f>
        <v>0</v>
      </c>
      <c r="F41" s="249">
        <f>-Nebenrechnungen!AB33</f>
        <v>0</v>
      </c>
      <c r="G41" s="249">
        <f>-Nebenrechnungen!AE33</f>
        <v>0</v>
      </c>
      <c r="H41" s="46"/>
      <c r="I41" s="47">
        <f t="shared" si="0"/>
        <v>0</v>
      </c>
      <c r="J41" s="46"/>
      <c r="K41" s="249">
        <f>Nebenrechnungen!AN33</f>
        <v>0</v>
      </c>
      <c r="L41" s="249">
        <f>Nebenrechnungen!AK33</f>
        <v>0</v>
      </c>
      <c r="M41" s="46"/>
      <c r="N41" s="48">
        <f t="shared" si="1"/>
        <v>0</v>
      </c>
      <c r="O41" s="46"/>
      <c r="P41" s="49"/>
      <c r="Q41" s="46"/>
      <c r="R41" s="139">
        <f t="shared" si="3"/>
        <v>0</v>
      </c>
      <c r="S41" s="46"/>
      <c r="T41" s="50">
        <f t="shared" si="2"/>
        <v>0</v>
      </c>
      <c r="V41" s="274">
        <f t="shared" si="4"/>
        <v>17</v>
      </c>
      <c r="X41" s="249">
        <f>-Nebenrechnungen!AQ33</f>
        <v>0</v>
      </c>
      <c r="Y41" s="249">
        <f>-Nebenrechnungen!AV33</f>
        <v>0</v>
      </c>
      <c r="Z41" s="249">
        <f>-Nebenrechnungen!AT33</f>
        <v>0</v>
      </c>
      <c r="AB41" s="47">
        <f t="shared" si="5"/>
        <v>0</v>
      </c>
      <c r="AD41" s="249">
        <f>Nebenrechnungen!AZ33</f>
        <v>0</v>
      </c>
      <c r="AF41" s="48">
        <f t="shared" si="6"/>
        <v>0</v>
      </c>
      <c r="AH41" s="139">
        <f t="shared" si="7"/>
        <v>0</v>
      </c>
      <c r="AJ41" s="50">
        <f t="shared" si="8"/>
        <v>0</v>
      </c>
    </row>
    <row r="42" spans="2:36">
      <c r="B42">
        <v>19</v>
      </c>
      <c r="C42" s="33">
        <f>Nebenrechnungen!B34</f>
        <v>18</v>
      </c>
      <c r="D42" s="46"/>
      <c r="E42" s="249">
        <f>-Nebenrechnungen!Z34</f>
        <v>0</v>
      </c>
      <c r="F42" s="249">
        <f>-Nebenrechnungen!AB34</f>
        <v>0</v>
      </c>
      <c r="G42" s="249">
        <f>-Nebenrechnungen!AE34</f>
        <v>0</v>
      </c>
      <c r="H42" s="46"/>
      <c r="I42" s="47">
        <f t="shared" si="0"/>
        <v>0</v>
      </c>
      <c r="J42" s="46"/>
      <c r="K42" s="249">
        <f>Nebenrechnungen!AN34</f>
        <v>0</v>
      </c>
      <c r="L42" s="249">
        <f>Nebenrechnungen!AK34</f>
        <v>0</v>
      </c>
      <c r="M42" s="46"/>
      <c r="N42" s="48">
        <f t="shared" si="1"/>
        <v>0</v>
      </c>
      <c r="O42" s="46"/>
      <c r="P42" s="49"/>
      <c r="Q42" s="46"/>
      <c r="R42" s="139">
        <f t="shared" si="3"/>
        <v>0</v>
      </c>
      <c r="S42" s="46"/>
      <c r="T42" s="50">
        <f t="shared" si="2"/>
        <v>0</v>
      </c>
      <c r="V42" s="274">
        <f t="shared" si="4"/>
        <v>18</v>
      </c>
      <c r="X42" s="249">
        <f>-Nebenrechnungen!AQ34</f>
        <v>0</v>
      </c>
      <c r="Y42" s="249">
        <f>-Nebenrechnungen!AV34</f>
        <v>0</v>
      </c>
      <c r="Z42" s="249">
        <f>-Nebenrechnungen!AT34</f>
        <v>0</v>
      </c>
      <c r="AB42" s="47">
        <f t="shared" si="5"/>
        <v>0</v>
      </c>
      <c r="AD42" s="249">
        <f>Nebenrechnungen!AZ34</f>
        <v>0</v>
      </c>
      <c r="AF42" s="48">
        <f t="shared" si="6"/>
        <v>0</v>
      </c>
      <c r="AH42" s="139">
        <f t="shared" si="7"/>
        <v>0</v>
      </c>
      <c r="AJ42" s="50">
        <f t="shared" si="8"/>
        <v>0</v>
      </c>
    </row>
    <row r="43" spans="2:36">
      <c r="B43">
        <v>20</v>
      </c>
      <c r="C43" s="33">
        <f>Nebenrechnungen!B35</f>
        <v>19</v>
      </c>
      <c r="D43" s="46"/>
      <c r="E43" s="249">
        <f>-Nebenrechnungen!Z35</f>
        <v>0</v>
      </c>
      <c r="F43" s="249">
        <f>-Nebenrechnungen!AB35</f>
        <v>0</v>
      </c>
      <c r="G43" s="249">
        <f>-Nebenrechnungen!AE35</f>
        <v>0</v>
      </c>
      <c r="H43" s="46"/>
      <c r="I43" s="47">
        <f t="shared" si="0"/>
        <v>0</v>
      </c>
      <c r="J43" s="46"/>
      <c r="K43" s="249">
        <f>Nebenrechnungen!AN35</f>
        <v>0</v>
      </c>
      <c r="L43" s="249">
        <f>Nebenrechnungen!AK35</f>
        <v>0</v>
      </c>
      <c r="M43" s="46"/>
      <c r="N43" s="48">
        <f t="shared" si="1"/>
        <v>0</v>
      </c>
      <c r="O43" s="46"/>
      <c r="P43" s="49"/>
      <c r="Q43" s="46"/>
      <c r="R43" s="139">
        <f t="shared" si="3"/>
        <v>0</v>
      </c>
      <c r="S43" s="46"/>
      <c r="T43" s="50">
        <f t="shared" si="2"/>
        <v>0</v>
      </c>
      <c r="V43" s="274">
        <f t="shared" si="4"/>
        <v>19</v>
      </c>
      <c r="X43" s="249">
        <f>-Nebenrechnungen!AQ35</f>
        <v>0</v>
      </c>
      <c r="Y43" s="249">
        <f>-Nebenrechnungen!AV35</f>
        <v>0</v>
      </c>
      <c r="Z43" s="249">
        <f>-Nebenrechnungen!AT35</f>
        <v>0</v>
      </c>
      <c r="AB43" s="47">
        <f t="shared" si="5"/>
        <v>0</v>
      </c>
      <c r="AD43" s="249">
        <f>Nebenrechnungen!AZ35</f>
        <v>0</v>
      </c>
      <c r="AF43" s="48">
        <f t="shared" si="6"/>
        <v>0</v>
      </c>
      <c r="AH43" s="139">
        <f t="shared" si="7"/>
        <v>0</v>
      </c>
      <c r="AJ43" s="50">
        <f t="shared" si="8"/>
        <v>0</v>
      </c>
    </row>
    <row r="44" spans="2:36" ht="8.25" customHeight="1">
      <c r="C44" s="23"/>
      <c r="E44" s="2"/>
      <c r="F44" s="2"/>
      <c r="G44" s="2"/>
      <c r="H44" s="5"/>
      <c r="I44" s="5"/>
      <c r="J44" s="5"/>
      <c r="K44" s="2"/>
      <c r="L44" s="2"/>
      <c r="M44" s="2"/>
      <c r="N44" s="2"/>
      <c r="O44" s="2"/>
      <c r="P44" s="2"/>
      <c r="Q44" s="2"/>
    </row>
    <row r="45" spans="2:36">
      <c r="C45" s="239" t="s">
        <v>297</v>
      </c>
      <c r="P45" s="2"/>
      <c r="Q45" s="2"/>
      <c r="R45" s="33"/>
      <c r="S45" s="1"/>
      <c r="T45" s="271">
        <f>SUM(T24:T43)</f>
        <v>0</v>
      </c>
      <c r="V45" s="239" t="s">
        <v>297</v>
      </c>
      <c r="AJ45" s="271">
        <f>SUM(AJ24:AJ43)</f>
        <v>0</v>
      </c>
    </row>
    <row r="46" spans="2:36">
      <c r="P46" s="2"/>
      <c r="Q46" s="2"/>
      <c r="R46" s="33"/>
      <c r="S46" s="1"/>
      <c r="T46" s="29"/>
      <c r="X46" s="1"/>
      <c r="AJ46" s="29"/>
    </row>
    <row r="47" spans="2:36">
      <c r="P47" s="2"/>
      <c r="Q47" s="2"/>
      <c r="R47" s="33"/>
      <c r="S47" s="1"/>
      <c r="T47" s="29"/>
    </row>
    <row r="48" spans="2:36" s="1" customFormat="1">
      <c r="C48" s="23"/>
      <c r="L48" s="29"/>
      <c r="M48" s="29"/>
      <c r="N48" s="29"/>
      <c r="O48" s="29"/>
      <c r="R48" s="11"/>
    </row>
    <row r="51" spans="19:20">
      <c r="S51" s="1"/>
      <c r="T51" s="1"/>
    </row>
    <row r="53" spans="19:20" ht="21">
      <c r="S53" s="25"/>
      <c r="T53" s="35"/>
    </row>
    <row r="54" spans="19:20" ht="21">
      <c r="S54" s="25"/>
      <c r="T54" s="36"/>
    </row>
    <row r="55" spans="19:20">
      <c r="T55" s="11"/>
    </row>
  </sheetData>
  <sheetProtection algorithmName="SHA-512" hashValue="hKiQmtxJtJQexX9GpJSFYim46Q0usCT5fEznwMpWu+iqjp1mKyaq2K3H3/YYDf+FEzdwz2thZ8Shl22gCsg/QA==" saltValue="TmUStNXFElZbkqMlafcU9g==" spinCount="100000" sheet="1" objects="1" scenarios="1"/>
  <mergeCells count="3">
    <mergeCell ref="AH8:AJ8"/>
    <mergeCell ref="B8:C13"/>
    <mergeCell ref="B3:C6"/>
  </mergeCells>
  <pageMargins left="0.34" right="0.39" top="0.78740157480314965" bottom="1.73" header="0.31496062992125984" footer="0.31496062992125984"/>
  <pageSetup paperSize="9" scale="52" orientation="landscape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N55"/>
  <sheetViews>
    <sheetView topLeftCell="A5" workbookViewId="0">
      <selection activeCell="A42" sqref="A42"/>
    </sheetView>
  </sheetViews>
  <sheetFormatPr baseColWidth="10" defaultRowHeight="14.5"/>
  <cols>
    <col min="1" max="1" width="25.453125" customWidth="1"/>
    <col min="2" max="4" width="27" customWidth="1"/>
    <col min="6" max="6" width="17.453125" customWidth="1"/>
    <col min="8" max="8" width="24.54296875" customWidth="1"/>
  </cols>
  <sheetData>
    <row r="1" spans="1:14" s="129" customFormat="1" ht="26">
      <c r="A1" s="129" t="s">
        <v>169</v>
      </c>
      <c r="C1" s="129" t="s">
        <v>168</v>
      </c>
    </row>
    <row r="2" spans="1:14" ht="18.5">
      <c r="A2" s="79" t="s">
        <v>106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6">
      <c r="A3" s="142" t="s">
        <v>189</v>
      </c>
    </row>
    <row r="5" spans="1:14">
      <c r="A5" s="143" t="s">
        <v>105</v>
      </c>
      <c r="B5" s="143"/>
      <c r="C5" s="144" t="s">
        <v>124</v>
      </c>
      <c r="D5" s="143"/>
      <c r="E5" s="143"/>
      <c r="F5" s="143" t="s">
        <v>24</v>
      </c>
      <c r="G5" s="144"/>
      <c r="H5" s="143" t="s">
        <v>119</v>
      </c>
      <c r="I5" s="144"/>
      <c r="J5" s="143" t="s">
        <v>91</v>
      </c>
      <c r="K5" s="144"/>
      <c r="L5" s="143" t="s">
        <v>16</v>
      </c>
      <c r="M5" s="144"/>
    </row>
    <row r="6" spans="1:14">
      <c r="A6" s="144"/>
      <c r="B6" s="144"/>
      <c r="C6" s="144"/>
      <c r="D6" s="144"/>
      <c r="E6" s="144"/>
      <c r="F6" s="144"/>
      <c r="G6" s="144"/>
      <c r="H6" s="144"/>
      <c r="I6" s="144"/>
      <c r="J6" s="144" t="s">
        <v>125</v>
      </c>
      <c r="K6" s="144"/>
      <c r="L6" s="144" t="s">
        <v>182</v>
      </c>
      <c r="M6" s="144"/>
    </row>
    <row r="7" spans="1:14">
      <c r="A7" s="144" t="s">
        <v>117</v>
      </c>
      <c r="B7" s="144"/>
      <c r="C7" s="144" t="s">
        <v>263</v>
      </c>
      <c r="D7" s="144"/>
      <c r="E7" s="144"/>
      <c r="F7" s="144" t="s">
        <v>117</v>
      </c>
      <c r="G7" s="144"/>
      <c r="H7" s="144" t="s">
        <v>117</v>
      </c>
      <c r="I7" s="144"/>
      <c r="J7" s="144" t="s">
        <v>126</v>
      </c>
      <c r="K7" s="144"/>
      <c r="L7" s="144" t="s">
        <v>126</v>
      </c>
      <c r="M7" s="144"/>
    </row>
    <row r="8" spans="1:14">
      <c r="A8" s="144" t="s">
        <v>109</v>
      </c>
      <c r="B8" s="144"/>
      <c r="C8" s="144" t="s">
        <v>264</v>
      </c>
      <c r="D8" s="144"/>
      <c r="E8" s="144"/>
      <c r="F8" s="144" t="s">
        <v>84</v>
      </c>
      <c r="G8" s="144"/>
      <c r="H8" s="144" t="s">
        <v>103</v>
      </c>
      <c r="I8" s="144"/>
      <c r="J8" s="144"/>
      <c r="K8" s="144"/>
      <c r="L8" s="144"/>
      <c r="M8" s="144"/>
    </row>
    <row r="9" spans="1:14">
      <c r="A9" s="144" t="s">
        <v>107</v>
      </c>
      <c r="B9" s="144"/>
      <c r="C9" s="144"/>
      <c r="D9" s="144"/>
      <c r="E9" s="144"/>
      <c r="F9" s="144" t="s">
        <v>86</v>
      </c>
      <c r="G9" s="144"/>
      <c r="H9" s="144" t="s">
        <v>102</v>
      </c>
      <c r="I9" s="144"/>
      <c r="J9" s="144"/>
      <c r="K9" s="144"/>
      <c r="L9" s="144"/>
      <c r="M9" s="144"/>
    </row>
    <row r="10" spans="1:14">
      <c r="A10" s="144" t="s">
        <v>108</v>
      </c>
      <c r="B10" s="144"/>
      <c r="C10" s="144"/>
      <c r="D10" s="144"/>
      <c r="E10" s="144"/>
      <c r="F10" s="144" t="s">
        <v>193</v>
      </c>
      <c r="G10" s="144"/>
      <c r="H10" s="144" t="s">
        <v>104</v>
      </c>
      <c r="I10" s="144"/>
      <c r="J10" s="144"/>
      <c r="K10" s="144"/>
      <c r="L10" s="144"/>
      <c r="M10" s="144"/>
    </row>
    <row r="11" spans="1:14">
      <c r="A11" s="144" t="s">
        <v>110</v>
      </c>
      <c r="B11" s="144"/>
      <c r="C11" s="144"/>
      <c r="D11" s="144"/>
      <c r="E11" s="144"/>
      <c r="F11" s="144" t="s">
        <v>85</v>
      </c>
      <c r="G11" s="144"/>
      <c r="H11" s="144"/>
      <c r="I11" s="144"/>
      <c r="J11" s="144"/>
      <c r="K11" s="144"/>
      <c r="L11" s="144"/>
      <c r="M11" s="144"/>
    </row>
    <row r="12" spans="1:14">
      <c r="A12" s="144" t="s">
        <v>111</v>
      </c>
      <c r="B12" s="144"/>
      <c r="C12" s="144"/>
      <c r="D12" s="144"/>
      <c r="E12" s="144"/>
      <c r="F12" s="144" t="s">
        <v>87</v>
      </c>
      <c r="G12" s="144"/>
      <c r="H12" s="144"/>
      <c r="I12" s="144"/>
      <c r="J12" s="144"/>
      <c r="K12" s="144"/>
      <c r="L12" s="144"/>
      <c r="M12" s="144"/>
    </row>
    <row r="13" spans="1:14">
      <c r="A13" s="144" t="s">
        <v>112</v>
      </c>
      <c r="B13" s="144"/>
      <c r="C13" s="144"/>
      <c r="D13" s="144"/>
      <c r="E13" s="144"/>
      <c r="F13" s="144" t="s">
        <v>21</v>
      </c>
      <c r="G13" s="144"/>
      <c r="H13" s="144"/>
      <c r="I13" s="144"/>
      <c r="J13" s="144"/>
      <c r="K13" s="144"/>
      <c r="L13" s="144"/>
      <c r="M13" s="144"/>
    </row>
    <row r="14" spans="1:14">
      <c r="A14" s="144" t="s">
        <v>194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</row>
    <row r="15" spans="1:14">
      <c r="A15" s="144" t="s">
        <v>114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</row>
    <row r="16" spans="1:14">
      <c r="A16" s="144" t="s">
        <v>115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</row>
    <row r="17" spans="1:14">
      <c r="A17" s="144" t="s">
        <v>116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</row>
    <row r="20" spans="1:14" s="56" customFormat="1" ht="21">
      <c r="A20" s="77" t="s">
        <v>137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2" spans="1:14" ht="18.5">
      <c r="A22" s="8" t="s">
        <v>121</v>
      </c>
      <c r="E22" s="8" t="s">
        <v>138</v>
      </c>
    </row>
    <row r="24" spans="1:14">
      <c r="A24" s="1" t="s">
        <v>122</v>
      </c>
      <c r="B24" s="1" t="s">
        <v>120</v>
      </c>
      <c r="C24" s="1" t="s">
        <v>151</v>
      </c>
      <c r="E24" s="80">
        <v>7.0000000000000007E-2</v>
      </c>
      <c r="F24" t="s">
        <v>139</v>
      </c>
    </row>
    <row r="25" spans="1:14">
      <c r="A25" s="6"/>
    </row>
    <row r="26" spans="1:14">
      <c r="A26" t="s">
        <v>109</v>
      </c>
      <c r="B26" t="s">
        <v>84</v>
      </c>
      <c r="C26" s="4"/>
      <c r="E26" s="149">
        <v>1</v>
      </c>
      <c r="F26" t="s">
        <v>222</v>
      </c>
    </row>
    <row r="27" spans="1:14">
      <c r="A27" t="s">
        <v>107</v>
      </c>
      <c r="B27" t="s">
        <v>86</v>
      </c>
    </row>
    <row r="28" spans="1:14">
      <c r="A28" t="s">
        <v>203</v>
      </c>
      <c r="B28" t="s">
        <v>196</v>
      </c>
    </row>
    <row r="29" spans="1:14">
      <c r="A29" t="s">
        <v>108</v>
      </c>
      <c r="B29" t="s">
        <v>85</v>
      </c>
    </row>
    <row r="30" spans="1:14">
      <c r="A30" t="s">
        <v>110</v>
      </c>
      <c r="B30" t="s">
        <v>87</v>
      </c>
    </row>
    <row r="31" spans="1:14">
      <c r="A31" t="s">
        <v>111</v>
      </c>
      <c r="B31" t="s">
        <v>84</v>
      </c>
      <c r="C31">
        <v>1</v>
      </c>
    </row>
    <row r="32" spans="1:14">
      <c r="A32" t="s">
        <v>113</v>
      </c>
      <c r="B32" t="s">
        <v>86</v>
      </c>
      <c r="C32">
        <v>1</v>
      </c>
    </row>
    <row r="33" spans="1:6">
      <c r="A33" t="s">
        <v>192</v>
      </c>
      <c r="B33" t="s">
        <v>196</v>
      </c>
      <c r="C33">
        <v>1</v>
      </c>
    </row>
    <row r="34" spans="1:6">
      <c r="A34" t="s">
        <v>112</v>
      </c>
      <c r="B34" t="s">
        <v>85</v>
      </c>
      <c r="C34">
        <v>1</v>
      </c>
    </row>
    <row r="35" spans="1:6">
      <c r="A35" t="s">
        <v>114</v>
      </c>
      <c r="B35" t="s">
        <v>21</v>
      </c>
    </row>
    <row r="36" spans="1:6">
      <c r="A36" t="s">
        <v>115</v>
      </c>
      <c r="B36" t="s">
        <v>21</v>
      </c>
    </row>
    <row r="37" spans="1:6">
      <c r="A37" t="s">
        <v>200</v>
      </c>
      <c r="B37" t="s">
        <v>84</v>
      </c>
    </row>
    <row r="38" spans="1:6">
      <c r="A38" t="s">
        <v>201</v>
      </c>
      <c r="B38" t="s">
        <v>86</v>
      </c>
    </row>
    <row r="39" spans="1:6">
      <c r="A39" t="s">
        <v>202</v>
      </c>
      <c r="B39" t="s">
        <v>196</v>
      </c>
    </row>
    <row r="40" spans="1:6">
      <c r="A40" t="s">
        <v>116</v>
      </c>
      <c r="B40" t="s">
        <v>145</v>
      </c>
    </row>
    <row r="41" spans="1:6">
      <c r="A41" t="s">
        <v>195</v>
      </c>
      <c r="B41" t="s">
        <v>21</v>
      </c>
    </row>
    <row r="42" spans="1:6">
      <c r="A42" t="s">
        <v>311</v>
      </c>
      <c r="B42" t="s">
        <v>311</v>
      </c>
      <c r="C42" s="6">
        <f>SUMIFS($C$25:$C$41,$A$25:$A$41,#REF!)+SUMIFS($C$25:$C$41,$A$25:$A$41,#REF!)+SUMIFS($C$25:$C$41,$A$25:$A$41,#REF!)</f>
        <v>0</v>
      </c>
    </row>
    <row r="45" spans="1:6">
      <c r="A45" s="1" t="s">
        <v>197</v>
      </c>
      <c r="B45" s="1"/>
    </row>
    <row r="46" spans="1:6">
      <c r="A46" s="1"/>
    </row>
    <row r="47" spans="1:6">
      <c r="B47" t="s">
        <v>123</v>
      </c>
    </row>
    <row r="48" spans="1:6">
      <c r="A48" t="s">
        <v>84</v>
      </c>
      <c r="B48" s="4">
        <v>1.1095238095238</v>
      </c>
      <c r="E48" t="s">
        <v>21</v>
      </c>
      <c r="F48">
        <f>INDEX(B48:B54,MATCH(E48,A48:A54,0))</f>
        <v>1</v>
      </c>
    </row>
    <row r="49" spans="1:2">
      <c r="A49" t="s">
        <v>86</v>
      </c>
      <c r="B49">
        <v>1.1100000000000001</v>
      </c>
    </row>
    <row r="50" spans="1:2">
      <c r="A50" t="s">
        <v>196</v>
      </c>
      <c r="B50">
        <v>1.1100000000000001</v>
      </c>
    </row>
    <row r="51" spans="1:2">
      <c r="A51" t="s">
        <v>85</v>
      </c>
      <c r="B51">
        <v>1.06</v>
      </c>
    </row>
    <row r="52" spans="1:2">
      <c r="A52" t="s">
        <v>87</v>
      </c>
      <c r="B52">
        <v>1.08</v>
      </c>
    </row>
    <row r="53" spans="1:2">
      <c r="A53" t="s">
        <v>21</v>
      </c>
      <c r="B53">
        <v>1</v>
      </c>
    </row>
    <row r="54" spans="1:2">
      <c r="A54" t="s">
        <v>145</v>
      </c>
      <c r="B54">
        <v>1</v>
      </c>
    </row>
    <row r="55" spans="1:2">
      <c r="A55" t="s">
        <v>311</v>
      </c>
      <c r="B55">
        <v>1</v>
      </c>
    </row>
  </sheetData>
  <conditionalFormatting sqref="J58">
    <cfRule type="expression" priority="1">
      <formula>#REF!=$A$7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>
    <tabColor rgb="FFFFFF00"/>
  </sheetPr>
  <dimension ref="A1:M30"/>
  <sheetViews>
    <sheetView workbookViewId="0">
      <selection activeCell="P5" sqref="P5"/>
    </sheetView>
  </sheetViews>
  <sheetFormatPr baseColWidth="10" defaultRowHeight="14.5"/>
  <cols>
    <col min="3" max="3" width="9.54296875" customWidth="1"/>
    <col min="4" max="4" width="1" customWidth="1"/>
    <col min="6" max="6" width="1" customWidth="1"/>
    <col min="8" max="8" width="0.81640625" customWidth="1"/>
    <col min="10" max="10" width="1" customWidth="1"/>
    <col min="12" max="12" width="1" customWidth="1"/>
  </cols>
  <sheetData>
    <row r="1" spans="1:13" ht="26">
      <c r="A1" s="129" t="s">
        <v>170</v>
      </c>
      <c r="B1" s="129"/>
      <c r="C1" s="6"/>
      <c r="D1" s="130"/>
      <c r="E1" s="6"/>
      <c r="F1" s="6"/>
      <c r="G1" s="6"/>
      <c r="H1" s="6"/>
      <c r="I1" s="129" t="s">
        <v>168</v>
      </c>
      <c r="J1" s="6"/>
      <c r="K1" s="6"/>
      <c r="L1" s="6"/>
      <c r="M1" s="6"/>
    </row>
    <row r="2" spans="1:13">
      <c r="A2" s="118" t="s">
        <v>253</v>
      </c>
      <c r="B2" s="150"/>
    </row>
    <row r="3" spans="1:13" ht="21">
      <c r="B3" s="24"/>
      <c r="D3" s="25"/>
    </row>
    <row r="4" spans="1:13">
      <c r="B4" s="23" t="s">
        <v>1</v>
      </c>
      <c r="C4" s="21" t="s">
        <v>8</v>
      </c>
      <c r="E4" s="153" t="s">
        <v>17</v>
      </c>
      <c r="F4" s="33"/>
      <c r="G4" s="27" t="s">
        <v>18</v>
      </c>
      <c r="H4" s="11"/>
      <c r="I4" s="27" t="s">
        <v>226</v>
      </c>
      <c r="J4" s="11"/>
      <c r="K4" s="154" t="s">
        <v>10</v>
      </c>
      <c r="L4" s="11"/>
      <c r="M4" s="155" t="s">
        <v>148</v>
      </c>
    </row>
    <row r="5" spans="1:13" ht="42">
      <c r="B5" s="23"/>
      <c r="C5" s="148" t="s">
        <v>227</v>
      </c>
      <c r="E5" s="32"/>
      <c r="F5" s="7"/>
      <c r="G5" s="22"/>
      <c r="H5" s="15"/>
      <c r="I5" s="22"/>
      <c r="J5" s="1"/>
      <c r="K5" s="138"/>
      <c r="M5" s="30"/>
    </row>
    <row r="6" spans="1:13">
      <c r="B6" s="23"/>
      <c r="C6" s="15" t="s">
        <v>9</v>
      </c>
      <c r="E6" s="10" t="s">
        <v>9</v>
      </c>
      <c r="G6" s="10" t="s">
        <v>9</v>
      </c>
      <c r="H6" s="10"/>
      <c r="I6" s="10" t="s">
        <v>6</v>
      </c>
      <c r="K6" s="10" t="s">
        <v>6</v>
      </c>
      <c r="M6" s="10" t="s">
        <v>6</v>
      </c>
    </row>
    <row r="7" spans="1:13">
      <c r="B7" s="23"/>
      <c r="C7" s="15"/>
      <c r="E7" s="10"/>
      <c r="G7" s="10"/>
      <c r="H7" s="10"/>
      <c r="I7" s="10"/>
      <c r="K7" s="10"/>
      <c r="M7" s="10"/>
    </row>
    <row r="8" spans="1:13">
      <c r="B8" s="23"/>
      <c r="C8" s="29" t="e">
        <f>#REF!</f>
        <v>#REF!</v>
      </c>
      <c r="G8" s="5"/>
      <c r="H8" s="5"/>
      <c r="M8" s="29" t="e">
        <f>#REF!</f>
        <v>#REF!</v>
      </c>
    </row>
    <row r="9" spans="1:13">
      <c r="B9" s="23"/>
      <c r="C9" s="29"/>
      <c r="G9" s="5"/>
      <c r="H9" s="5"/>
    </row>
    <row r="10" spans="1:13">
      <c r="B10" s="23" t="e">
        <f>#REF!</f>
        <v>#REF!</v>
      </c>
      <c r="C10" s="1"/>
      <c r="D10" s="46"/>
      <c r="E10" s="47" t="e">
        <f>#REF!</f>
        <v>#REF!</v>
      </c>
      <c r="F10" s="46"/>
      <c r="G10" s="48" t="e">
        <f>#REF!</f>
        <v>#REF!</v>
      </c>
      <c r="H10" s="46"/>
      <c r="I10" s="48" t="e">
        <f>#REF!</f>
        <v>#REF!</v>
      </c>
      <c r="J10" s="46"/>
      <c r="K10" s="139" t="e">
        <f>#REF!</f>
        <v>#REF!</v>
      </c>
      <c r="L10" s="46"/>
      <c r="M10" s="50" t="e">
        <f>#REF!</f>
        <v>#REF!</v>
      </c>
    </row>
    <row r="11" spans="1:13">
      <c r="B11" s="23" t="e">
        <f>#REF!</f>
        <v>#REF!</v>
      </c>
      <c r="C11" s="1"/>
      <c r="D11" s="46"/>
      <c r="E11" s="47" t="e">
        <f>#REF!</f>
        <v>#REF!</v>
      </c>
      <c r="F11" s="46"/>
      <c r="G11" s="48" t="e">
        <f>#REF!</f>
        <v>#REF!</v>
      </c>
      <c r="H11" s="46"/>
      <c r="I11" s="48" t="e">
        <f>#REF!</f>
        <v>#REF!</v>
      </c>
      <c r="J11" s="46"/>
      <c r="K11" s="139" t="e">
        <f>#REF!</f>
        <v>#REF!</v>
      </c>
      <c r="L11" s="46"/>
      <c r="M11" s="50" t="e">
        <f>#REF!</f>
        <v>#REF!</v>
      </c>
    </row>
    <row r="12" spans="1:13">
      <c r="B12" s="23" t="e">
        <f>#REF!</f>
        <v>#REF!</v>
      </c>
      <c r="C12" s="1"/>
      <c r="D12" s="46"/>
      <c r="E12" s="47" t="e">
        <f>#REF!</f>
        <v>#REF!</v>
      </c>
      <c r="F12" s="46"/>
      <c r="G12" s="48" t="e">
        <f>#REF!</f>
        <v>#REF!</v>
      </c>
      <c r="H12" s="46"/>
      <c r="I12" s="48" t="e">
        <f>#REF!</f>
        <v>#REF!</v>
      </c>
      <c r="J12" s="46"/>
      <c r="K12" s="139" t="e">
        <f>#REF!</f>
        <v>#REF!</v>
      </c>
      <c r="L12" s="46"/>
      <c r="M12" s="50" t="e">
        <f>#REF!</f>
        <v>#REF!</v>
      </c>
    </row>
    <row r="13" spans="1:13">
      <c r="B13" s="23" t="e">
        <f>#REF!</f>
        <v>#REF!</v>
      </c>
      <c r="C13" s="1"/>
      <c r="D13" s="46"/>
      <c r="E13" s="47" t="e">
        <f>#REF!</f>
        <v>#REF!</v>
      </c>
      <c r="F13" s="46"/>
      <c r="G13" s="48" t="e">
        <f>#REF!</f>
        <v>#REF!</v>
      </c>
      <c r="H13" s="46"/>
      <c r="I13" s="48" t="e">
        <f>#REF!</f>
        <v>#REF!</v>
      </c>
      <c r="J13" s="46"/>
      <c r="K13" s="139" t="e">
        <f>#REF!</f>
        <v>#REF!</v>
      </c>
      <c r="L13" s="46"/>
      <c r="M13" s="50" t="e">
        <f>#REF!</f>
        <v>#REF!</v>
      </c>
    </row>
    <row r="14" spans="1:13">
      <c r="B14" s="23" t="e">
        <f>#REF!</f>
        <v>#REF!</v>
      </c>
      <c r="C14" s="1"/>
      <c r="D14" s="46"/>
      <c r="E14" s="47" t="e">
        <f>#REF!</f>
        <v>#REF!</v>
      </c>
      <c r="F14" s="46"/>
      <c r="G14" s="48" t="e">
        <f>#REF!</f>
        <v>#REF!</v>
      </c>
      <c r="H14" s="46"/>
      <c r="I14" s="48" t="e">
        <f>#REF!</f>
        <v>#REF!</v>
      </c>
      <c r="J14" s="46"/>
      <c r="K14" s="139" t="e">
        <f>#REF!</f>
        <v>#REF!</v>
      </c>
      <c r="L14" s="46"/>
      <c r="M14" s="50" t="e">
        <f>#REF!</f>
        <v>#REF!</v>
      </c>
    </row>
    <row r="15" spans="1:13">
      <c r="B15" s="23" t="e">
        <f>#REF!</f>
        <v>#REF!</v>
      </c>
      <c r="C15" s="1"/>
      <c r="D15" s="46"/>
      <c r="E15" s="47" t="e">
        <f>#REF!</f>
        <v>#REF!</v>
      </c>
      <c r="F15" s="46"/>
      <c r="G15" s="48" t="e">
        <f>#REF!</f>
        <v>#REF!</v>
      </c>
      <c r="H15" s="46"/>
      <c r="I15" s="48" t="e">
        <f>#REF!</f>
        <v>#REF!</v>
      </c>
      <c r="J15" s="46"/>
      <c r="K15" s="139" t="e">
        <f>#REF!</f>
        <v>#REF!</v>
      </c>
      <c r="L15" s="46"/>
      <c r="M15" s="50" t="e">
        <f>#REF!</f>
        <v>#REF!</v>
      </c>
    </row>
    <row r="16" spans="1:13">
      <c r="B16" s="23" t="e">
        <f>#REF!</f>
        <v>#REF!</v>
      </c>
      <c r="C16" s="1"/>
      <c r="D16" s="46"/>
      <c r="E16" s="47" t="e">
        <f>#REF!</f>
        <v>#REF!</v>
      </c>
      <c r="F16" s="46"/>
      <c r="G16" s="48" t="e">
        <f>#REF!</f>
        <v>#REF!</v>
      </c>
      <c r="H16" s="46"/>
      <c r="I16" s="48" t="e">
        <f>#REF!</f>
        <v>#REF!</v>
      </c>
      <c r="J16" s="46"/>
      <c r="K16" s="139" t="e">
        <f>#REF!</f>
        <v>#REF!</v>
      </c>
      <c r="L16" s="46"/>
      <c r="M16" s="50" t="e">
        <f>#REF!</f>
        <v>#REF!</v>
      </c>
    </row>
    <row r="17" spans="2:13">
      <c r="B17" s="23" t="e">
        <f>#REF!</f>
        <v>#REF!</v>
      </c>
      <c r="C17" s="1"/>
      <c r="D17" s="46"/>
      <c r="E17" s="47" t="e">
        <f>#REF!</f>
        <v>#REF!</v>
      </c>
      <c r="F17" s="46"/>
      <c r="G17" s="48" t="e">
        <f>#REF!</f>
        <v>#REF!</v>
      </c>
      <c r="H17" s="46"/>
      <c r="I17" s="48" t="e">
        <f>#REF!</f>
        <v>#REF!</v>
      </c>
      <c r="J17" s="46"/>
      <c r="K17" s="139" t="e">
        <f>#REF!</f>
        <v>#REF!</v>
      </c>
      <c r="L17" s="46"/>
      <c r="M17" s="50" t="e">
        <f>#REF!</f>
        <v>#REF!</v>
      </c>
    </row>
    <row r="18" spans="2:13">
      <c r="B18" s="23" t="e">
        <f>#REF!</f>
        <v>#REF!</v>
      </c>
      <c r="C18" s="1"/>
      <c r="D18" s="46"/>
      <c r="E18" s="47" t="e">
        <f>#REF!</f>
        <v>#REF!</v>
      </c>
      <c r="F18" s="46"/>
      <c r="G18" s="48" t="e">
        <f>#REF!</f>
        <v>#REF!</v>
      </c>
      <c r="H18" s="46"/>
      <c r="I18" s="48" t="e">
        <f>#REF!</f>
        <v>#REF!</v>
      </c>
      <c r="J18" s="46"/>
      <c r="K18" s="139" t="e">
        <f>#REF!</f>
        <v>#REF!</v>
      </c>
      <c r="L18" s="46"/>
      <c r="M18" s="50" t="e">
        <f>#REF!</f>
        <v>#REF!</v>
      </c>
    </row>
    <row r="19" spans="2:13">
      <c r="B19" s="23" t="e">
        <f>#REF!</f>
        <v>#REF!</v>
      </c>
      <c r="C19" s="1"/>
      <c r="D19" s="46"/>
      <c r="E19" s="47" t="e">
        <f>#REF!</f>
        <v>#REF!</v>
      </c>
      <c r="F19" s="46"/>
      <c r="G19" s="48" t="e">
        <f>#REF!</f>
        <v>#REF!</v>
      </c>
      <c r="H19" s="46"/>
      <c r="I19" s="48" t="e">
        <f>#REF!</f>
        <v>#REF!</v>
      </c>
      <c r="J19" s="46"/>
      <c r="K19" s="139" t="e">
        <f>#REF!</f>
        <v>#REF!</v>
      </c>
      <c r="L19" s="46"/>
      <c r="M19" s="50" t="e">
        <f>#REF!</f>
        <v>#REF!</v>
      </c>
    </row>
    <row r="20" spans="2:13">
      <c r="B20" s="23" t="e">
        <f>#REF!</f>
        <v>#REF!</v>
      </c>
      <c r="C20" s="1"/>
      <c r="D20" s="46"/>
      <c r="E20" s="47" t="e">
        <f>#REF!</f>
        <v>#REF!</v>
      </c>
      <c r="F20" s="46"/>
      <c r="G20" s="48" t="e">
        <f>#REF!</f>
        <v>#REF!</v>
      </c>
      <c r="H20" s="46"/>
      <c r="I20" s="48" t="e">
        <f>#REF!</f>
        <v>#REF!</v>
      </c>
      <c r="J20" s="46"/>
      <c r="K20" s="139" t="e">
        <f>#REF!</f>
        <v>#REF!</v>
      </c>
      <c r="L20" s="46"/>
      <c r="M20" s="50" t="e">
        <f>#REF!</f>
        <v>#REF!</v>
      </c>
    </row>
    <row r="21" spans="2:13">
      <c r="B21" s="23" t="e">
        <f>#REF!</f>
        <v>#REF!</v>
      </c>
      <c r="C21" s="1"/>
      <c r="D21" s="46"/>
      <c r="E21" s="47" t="e">
        <f>#REF!</f>
        <v>#REF!</v>
      </c>
      <c r="F21" s="46"/>
      <c r="G21" s="48" t="e">
        <f>#REF!</f>
        <v>#REF!</v>
      </c>
      <c r="H21" s="46"/>
      <c r="I21" s="48" t="e">
        <f>#REF!</f>
        <v>#REF!</v>
      </c>
      <c r="J21" s="46"/>
      <c r="K21" s="139" t="e">
        <f>#REF!</f>
        <v>#REF!</v>
      </c>
      <c r="L21" s="46"/>
      <c r="M21" s="50" t="e">
        <f>#REF!</f>
        <v>#REF!</v>
      </c>
    </row>
    <row r="22" spans="2:13">
      <c r="B22" s="23" t="e">
        <f>#REF!</f>
        <v>#REF!</v>
      </c>
      <c r="C22" s="1"/>
      <c r="D22" s="46"/>
      <c r="E22" s="47" t="e">
        <f>#REF!</f>
        <v>#REF!</v>
      </c>
      <c r="F22" s="46"/>
      <c r="G22" s="48" t="e">
        <f>#REF!</f>
        <v>#REF!</v>
      </c>
      <c r="H22" s="46"/>
      <c r="I22" s="48" t="e">
        <f>#REF!</f>
        <v>#REF!</v>
      </c>
      <c r="J22" s="46"/>
      <c r="K22" s="139" t="e">
        <f>#REF!</f>
        <v>#REF!</v>
      </c>
      <c r="L22" s="46"/>
      <c r="M22" s="50" t="e">
        <f>#REF!</f>
        <v>#REF!</v>
      </c>
    </row>
    <row r="23" spans="2:13">
      <c r="B23" s="23" t="e">
        <f>#REF!</f>
        <v>#REF!</v>
      </c>
      <c r="C23" s="1"/>
      <c r="D23" s="46"/>
      <c r="E23" s="47" t="e">
        <f>#REF!</f>
        <v>#REF!</v>
      </c>
      <c r="F23" s="46"/>
      <c r="G23" s="48" t="e">
        <f>#REF!</f>
        <v>#REF!</v>
      </c>
      <c r="H23" s="46"/>
      <c r="I23" s="48" t="e">
        <f>#REF!</f>
        <v>#REF!</v>
      </c>
      <c r="J23" s="46"/>
      <c r="K23" s="139" t="e">
        <f>#REF!</f>
        <v>#REF!</v>
      </c>
      <c r="L23" s="46"/>
      <c r="M23" s="50" t="e">
        <f>#REF!</f>
        <v>#REF!</v>
      </c>
    </row>
    <row r="24" spans="2:13">
      <c r="B24" s="23" t="e">
        <f>#REF!</f>
        <v>#REF!</v>
      </c>
      <c r="C24" s="1"/>
      <c r="D24" s="46"/>
      <c r="E24" s="47" t="e">
        <f>#REF!</f>
        <v>#REF!</v>
      </c>
      <c r="F24" s="46"/>
      <c r="G24" s="48" t="e">
        <f>#REF!</f>
        <v>#REF!</v>
      </c>
      <c r="H24" s="46"/>
      <c r="I24" s="48" t="e">
        <f>#REF!</f>
        <v>#REF!</v>
      </c>
      <c r="J24" s="46"/>
      <c r="K24" s="139" t="e">
        <f>#REF!</f>
        <v>#REF!</v>
      </c>
      <c r="L24" s="46"/>
      <c r="M24" s="50" t="e">
        <f>#REF!</f>
        <v>#REF!</v>
      </c>
    </row>
    <row r="25" spans="2:13">
      <c r="B25" s="23" t="e">
        <f>#REF!</f>
        <v>#REF!</v>
      </c>
      <c r="C25" s="1"/>
      <c r="D25" s="46"/>
      <c r="E25" s="47" t="e">
        <f>#REF!</f>
        <v>#REF!</v>
      </c>
      <c r="F25" s="46"/>
      <c r="G25" s="48" t="e">
        <f>#REF!</f>
        <v>#REF!</v>
      </c>
      <c r="H25" s="46"/>
      <c r="I25" s="48" t="e">
        <f>#REF!</f>
        <v>#REF!</v>
      </c>
      <c r="J25" s="46"/>
      <c r="K25" s="139" t="e">
        <f>#REF!</f>
        <v>#REF!</v>
      </c>
      <c r="L25" s="46"/>
      <c r="M25" s="50" t="e">
        <f>#REF!</f>
        <v>#REF!</v>
      </c>
    </row>
    <row r="26" spans="2:13">
      <c r="B26" s="23" t="e">
        <f>#REF!</f>
        <v>#REF!</v>
      </c>
      <c r="C26" s="1"/>
      <c r="D26" s="46"/>
      <c r="E26" s="47" t="e">
        <f>#REF!</f>
        <v>#REF!</v>
      </c>
      <c r="F26" s="46"/>
      <c r="G26" s="48" t="e">
        <f>#REF!</f>
        <v>#REF!</v>
      </c>
      <c r="H26" s="46"/>
      <c r="I26" s="48" t="e">
        <f>#REF!</f>
        <v>#REF!</v>
      </c>
      <c r="J26" s="46"/>
      <c r="K26" s="139" t="e">
        <f>#REF!</f>
        <v>#REF!</v>
      </c>
      <c r="L26" s="46"/>
      <c r="M26" s="50" t="e">
        <f>#REF!</f>
        <v>#REF!</v>
      </c>
    </row>
    <row r="27" spans="2:13">
      <c r="B27" s="23" t="e">
        <f>#REF!</f>
        <v>#REF!</v>
      </c>
      <c r="C27" s="1"/>
      <c r="D27" s="46"/>
      <c r="E27" s="47" t="e">
        <f>#REF!</f>
        <v>#REF!</v>
      </c>
      <c r="F27" s="46"/>
      <c r="G27" s="48" t="e">
        <f>#REF!</f>
        <v>#REF!</v>
      </c>
      <c r="H27" s="46"/>
      <c r="I27" s="48" t="e">
        <f>#REF!</f>
        <v>#REF!</v>
      </c>
      <c r="J27" s="46"/>
      <c r="K27" s="139" t="e">
        <f>#REF!</f>
        <v>#REF!</v>
      </c>
      <c r="L27" s="46"/>
      <c r="M27" s="50" t="e">
        <f>#REF!</f>
        <v>#REF!</v>
      </c>
    </row>
    <row r="28" spans="2:13">
      <c r="B28" s="23" t="e">
        <f>#REF!</f>
        <v>#REF!</v>
      </c>
      <c r="C28" s="1"/>
      <c r="D28" s="46"/>
      <c r="E28" s="47" t="e">
        <f>#REF!</f>
        <v>#REF!</v>
      </c>
      <c r="F28" s="46"/>
      <c r="G28" s="48" t="e">
        <f>#REF!</f>
        <v>#REF!</v>
      </c>
      <c r="H28" s="46"/>
      <c r="I28" s="48" t="e">
        <f>#REF!</f>
        <v>#REF!</v>
      </c>
      <c r="J28" s="46"/>
      <c r="K28" s="139" t="e">
        <f>#REF!</f>
        <v>#REF!</v>
      </c>
      <c r="L28" s="46"/>
      <c r="M28" s="50" t="e">
        <f>#REF!</f>
        <v>#REF!</v>
      </c>
    </row>
    <row r="29" spans="2:13">
      <c r="B29" s="23" t="e">
        <f>#REF!</f>
        <v>#REF!</v>
      </c>
      <c r="C29" s="1"/>
      <c r="D29" s="46"/>
      <c r="E29" s="47" t="e">
        <f>#REF!</f>
        <v>#REF!</v>
      </c>
      <c r="F29" s="46"/>
      <c r="G29" s="48" t="e">
        <f>#REF!</f>
        <v>#REF!</v>
      </c>
      <c r="H29" s="46"/>
      <c r="I29" s="48" t="e">
        <f>#REF!</f>
        <v>#REF!</v>
      </c>
      <c r="J29" s="46"/>
      <c r="K29" s="139" t="e">
        <f>#REF!</f>
        <v>#REF!</v>
      </c>
      <c r="L29" s="46"/>
      <c r="M29" s="50" t="e">
        <f>#REF!</f>
        <v>#REF!</v>
      </c>
    </row>
    <row r="30" spans="2:13">
      <c r="B30" s="23"/>
      <c r="C30" s="1"/>
      <c r="E30" s="5"/>
      <c r="F30" s="5"/>
      <c r="G30" s="2"/>
      <c r="H30" s="2"/>
      <c r="I30" s="2"/>
      <c r="J30" s="2"/>
      <c r="K30" s="34" t="s">
        <v>149</v>
      </c>
      <c r="M30" s="29" t="e">
        <f>#REF!</f>
        <v>#REF!</v>
      </c>
    </row>
  </sheetData>
  <sheetProtection algorithmName="SHA-512" hashValue="0qywDVAabZihXW5Noz/4UrbZcHhuCllSV4Cy0sXkfNfg0PZ8tCPHh97kQOfdEtpvw6rv5Gly6sGQopjHKfG/5w==" saltValue="Wl7MheejvwszmMqNzUoBsw==" spinCount="100000" sheet="1" objects="1" scenarios="1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6"/>
  <dimension ref="A1:N65"/>
  <sheetViews>
    <sheetView workbookViewId="0">
      <selection activeCell="D21" sqref="D21"/>
    </sheetView>
  </sheetViews>
  <sheetFormatPr baseColWidth="10" defaultRowHeight="14.5"/>
  <cols>
    <col min="2" max="2" width="22.453125" customWidth="1"/>
    <col min="3" max="3" width="22.26953125" customWidth="1"/>
    <col min="4" max="4" width="26.7265625" customWidth="1"/>
    <col min="5" max="5" width="25.453125" customWidth="1"/>
    <col min="6" max="6" width="10.81640625" customWidth="1"/>
    <col min="7" max="7" width="30.81640625" customWidth="1"/>
    <col min="8" max="8" width="26.453125" customWidth="1"/>
    <col min="11" max="11" width="14.81640625" customWidth="1"/>
  </cols>
  <sheetData>
    <row r="1" spans="1:4" ht="28.5">
      <c r="A1" s="37" t="s">
        <v>230</v>
      </c>
    </row>
    <row r="4" spans="1:4">
      <c r="A4" s="12"/>
      <c r="B4" s="44"/>
      <c r="C4" s="1"/>
      <c r="D4" s="1"/>
    </row>
    <row r="6" spans="1:4">
      <c r="B6" s="38"/>
    </row>
    <row r="12" spans="1:4">
      <c r="B12" s="38"/>
    </row>
    <row r="15" spans="1:4">
      <c r="B15" s="38"/>
    </row>
    <row r="20" spans="2:6">
      <c r="B20" s="38"/>
    </row>
    <row r="21" spans="2:6">
      <c r="B21" s="38"/>
    </row>
    <row r="22" spans="2:6">
      <c r="E22" s="38"/>
    </row>
    <row r="23" spans="2:6">
      <c r="E23" s="38"/>
    </row>
    <row r="26" spans="2:6">
      <c r="B26" s="1"/>
    </row>
    <row r="28" spans="2:6">
      <c r="F28" s="263"/>
    </row>
    <row r="30" spans="2:6">
      <c r="F30" s="263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7" spans="2:11">
      <c r="D37" s="275"/>
      <c r="E37" s="11"/>
      <c r="G37" s="264"/>
    </row>
    <row r="38" spans="2:11">
      <c r="D38" s="275"/>
      <c r="E38" s="11"/>
      <c r="G38" s="264"/>
    </row>
    <row r="39" spans="2:11">
      <c r="E39" s="11"/>
      <c r="G39" s="264"/>
    </row>
    <row r="40" spans="2:11">
      <c r="B40" s="1"/>
    </row>
    <row r="41" spans="2:11">
      <c r="D41" s="33"/>
      <c r="G41" s="1"/>
      <c r="J41" s="1"/>
    </row>
    <row r="42" spans="2:11">
      <c r="C42" s="33"/>
      <c r="D42" s="33"/>
      <c r="E42" s="33"/>
      <c r="G42" s="33"/>
      <c r="H42" s="33"/>
      <c r="I42" s="33"/>
    </row>
    <row r="43" spans="2:11">
      <c r="C43" s="276"/>
      <c r="D43" s="11"/>
      <c r="E43" s="276"/>
      <c r="G43" s="277"/>
      <c r="H43" s="277"/>
      <c r="I43" s="278"/>
      <c r="K43" s="279"/>
    </row>
    <row r="44" spans="2:11">
      <c r="C44" s="276"/>
      <c r="D44" s="11"/>
      <c r="E44" s="276"/>
      <c r="G44" s="277"/>
      <c r="H44" s="277"/>
      <c r="I44" s="278"/>
      <c r="K44" s="279"/>
    </row>
    <row r="45" spans="2:11">
      <c r="C45" s="276"/>
      <c r="D45" s="11"/>
      <c r="E45" s="276"/>
      <c r="G45" s="276"/>
      <c r="H45" s="276"/>
      <c r="I45" s="276"/>
      <c r="J45" s="276"/>
    </row>
    <row r="49" spans="2:14">
      <c r="B49" s="1"/>
    </row>
    <row r="54" spans="2:14">
      <c r="B54" s="268"/>
      <c r="C54" s="269"/>
      <c r="D54" s="269"/>
      <c r="E54" s="269"/>
    </row>
    <row r="55" spans="2:14">
      <c r="B55" s="265"/>
      <c r="C55" s="266"/>
      <c r="D55" s="11"/>
      <c r="E55" s="267"/>
    </row>
    <row r="56" spans="2:14">
      <c r="B56" s="265"/>
      <c r="C56" s="266"/>
      <c r="D56" s="11"/>
      <c r="E56" s="267"/>
    </row>
    <row r="57" spans="2:14">
      <c r="B57" s="265"/>
      <c r="C57" s="266"/>
      <c r="D57" s="11"/>
      <c r="E57" s="267"/>
    </row>
    <row r="58" spans="2:14">
      <c r="B58" s="265"/>
      <c r="C58" s="11"/>
      <c r="D58" s="11"/>
      <c r="E58" s="270"/>
    </row>
    <row r="59" spans="2:14">
      <c r="C59" s="11"/>
      <c r="D59" s="11"/>
      <c r="E59" s="270"/>
    </row>
    <row r="60" spans="2:14">
      <c r="B60" s="33"/>
      <c r="D60" s="11"/>
    </row>
    <row r="63" spans="2:14">
      <c r="N63" s="118"/>
    </row>
    <row r="64" spans="2:14">
      <c r="N64" s="118"/>
    </row>
    <row r="65" spans="14:14">
      <c r="N65" s="1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18</vt:i4>
      </vt:variant>
    </vt:vector>
  </HeadingPairs>
  <TitlesOfParts>
    <vt:vector size="28" baseType="lpstr">
      <vt:lpstr>Einstieg</vt:lpstr>
      <vt:lpstr>Eingangsdaten Erzeuger</vt:lpstr>
      <vt:lpstr>Eingangsdaten Netz</vt:lpstr>
      <vt:lpstr>Nachkalkulation Baukosten</vt:lpstr>
      <vt:lpstr>Nebenrechnungen</vt:lpstr>
      <vt:lpstr>Ergebnis EA+Netz</vt:lpstr>
      <vt:lpstr>NR Versteckt</vt:lpstr>
      <vt:lpstr>Ergebnis kurz</vt:lpstr>
      <vt:lpstr>Notizen</vt:lpstr>
      <vt:lpstr>Version</vt:lpstr>
      <vt:lpstr>Einstieg!Anlagenkonstellation</vt:lpstr>
      <vt:lpstr>Baukostenzuschlag</vt:lpstr>
      <vt:lpstr>BEZUG_HI</vt:lpstr>
      <vt:lpstr>BEZUG_HS</vt:lpstr>
      <vt:lpstr>BK_Prozent_Erloes</vt:lpstr>
      <vt:lpstr>Diskontierungssatz</vt:lpstr>
      <vt:lpstr>Nebenrechnungen!Druckbereich</vt:lpstr>
      <vt:lpstr>IK_PAUSCHAL</vt:lpstr>
      <vt:lpstr>IK_Prozent_invest</vt:lpstr>
      <vt:lpstr>KWK_Schalter</vt:lpstr>
      <vt:lpstr>NETZ_mit_EA</vt:lpstr>
      <vt:lpstr>Nur_EA</vt:lpstr>
      <vt:lpstr>Nur_Netz</vt:lpstr>
      <vt:lpstr>PronzentInvest</vt:lpstr>
      <vt:lpstr>ProzentInvest</vt:lpstr>
      <vt:lpstr>Solarkollektor</vt:lpstr>
      <vt:lpstr>SY_Auswahl</vt:lpstr>
      <vt:lpstr>SY_SKollektor</vt:lpstr>
    </vt:vector>
  </TitlesOfParts>
  <Manager>Prof. Matthias Koziol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Walther</dc:creator>
  <cp:lastModifiedBy>Joerg W</cp:lastModifiedBy>
  <cp:lastPrinted>2017-03-02T10:07:19Z</cp:lastPrinted>
  <dcterms:created xsi:type="dcterms:W3CDTF">2014-08-12T13:41:43Z</dcterms:created>
  <dcterms:modified xsi:type="dcterms:W3CDTF">2023-03-16T15:53:34Z</dcterms:modified>
</cp:coreProperties>
</file>