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0" yWindow="132" windowWidth="14160" windowHeight="2388" activeTab="1"/>
  </bookViews>
  <sheets>
    <sheet name="Stromverlust bekannt" sheetId="1" r:id="rId1"/>
    <sheet name="Stromverlust unbekannt" sheetId="2" r:id="rId2"/>
  </sheets>
  <definedNames>
    <definedName name="_xlnm.Print_Area" localSheetId="0">'Stromverlust bekannt'!$B$1:$H$36</definedName>
    <definedName name="Formelzeichen">'Stromverlust unbekannt'!#REF!</definedName>
    <definedName name="SVK">'Stromverlust unbekannt'!$E$12:$E$12</definedName>
  </definedNames>
  <calcPr calcId="145621"/>
</workbook>
</file>

<file path=xl/calcChain.xml><?xml version="1.0" encoding="utf-8"?>
<calcChain xmlns="http://schemas.openxmlformats.org/spreadsheetml/2006/main">
  <c r="E44" i="2" l="1"/>
  <c r="E4" i="1" l="1"/>
  <c r="E8" i="2" l="1"/>
  <c r="E6" i="2"/>
  <c r="E12" i="2" l="1"/>
  <c r="E21" i="2"/>
  <c r="E4" i="2"/>
  <c r="G32" i="2" l="1"/>
  <c r="E6" i="1"/>
  <c r="E24" i="2" l="1"/>
  <c r="E3" i="1" s="1"/>
  <c r="E11" i="1" s="1"/>
  <c r="G16" i="1"/>
  <c r="E17" i="2"/>
  <c r="E33" i="2" s="1"/>
  <c r="E20" i="2" s="1"/>
  <c r="E42" i="2"/>
  <c r="E39" i="2" s="1"/>
  <c r="E35" i="2"/>
  <c r="E27" i="2" l="1"/>
  <c r="E26" i="2"/>
  <c r="G26" i="2" s="1"/>
  <c r="E25" i="2"/>
  <c r="E34" i="2"/>
  <c r="G34" i="2" s="1"/>
  <c r="E48" i="2"/>
  <c r="E53" i="2"/>
  <c r="G11" i="1"/>
  <c r="G25" i="1" s="1"/>
  <c r="E40" i="2"/>
  <c r="E47" i="2"/>
  <c r="E49" i="2" s="1"/>
  <c r="E9" i="1"/>
  <c r="E19" i="1" s="1"/>
  <c r="E12" i="1"/>
  <c r="G12" i="1" s="1"/>
  <c r="G39" i="2"/>
  <c r="E52" i="2" l="1"/>
  <c r="E56" i="2" s="1"/>
  <c r="E55" i="2"/>
  <c r="G25" i="2"/>
  <c r="G35" i="2"/>
  <c r="G33" i="2" s="1"/>
  <c r="G52" i="2"/>
  <c r="G53" i="2"/>
  <c r="G42" i="2" s="1"/>
  <c r="E57" i="2"/>
  <c r="G19" i="1"/>
  <c r="E18" i="1"/>
  <c r="E43" i="2"/>
  <c r="G47" i="2"/>
  <c r="G55" i="2" l="1"/>
  <c r="E54" i="2"/>
  <c r="E41" i="2" s="1"/>
  <c r="G49" i="2"/>
  <c r="G48" i="2"/>
  <c r="G18" i="1"/>
  <c r="E24" i="1"/>
  <c r="E25" i="1"/>
  <c r="E35" i="1"/>
  <c r="G35" i="1" s="1"/>
  <c r="G20" i="1" s="1"/>
  <c r="E17" i="1"/>
  <c r="G44" i="2" l="1"/>
  <c r="G36" i="2"/>
  <c r="E23" i="1"/>
  <c r="E28" i="1" s="1"/>
  <c r="G28" i="1" s="1"/>
  <c r="E33" i="1"/>
  <c r="G33" i="1" s="1"/>
  <c r="E29" i="1"/>
  <c r="G17" i="1"/>
  <c r="E32" i="1"/>
  <c r="E34" i="1" l="1"/>
  <c r="G24" i="1" s="1"/>
  <c r="G23" i="1"/>
  <c r="E37" i="1"/>
  <c r="G32" i="1"/>
  <c r="E36" i="1"/>
  <c r="G29" i="1"/>
</calcChain>
</file>

<file path=xl/sharedStrings.xml><?xml version="1.0" encoding="utf-8"?>
<sst xmlns="http://schemas.openxmlformats.org/spreadsheetml/2006/main" count="226" uniqueCount="127">
  <si>
    <t>Stromverlustkennzahl durch Wärmeauskopplung</t>
  </si>
  <si>
    <t>Stromkennzahl</t>
  </si>
  <si>
    <t>Energiebedarfszahl KWK-Wärme</t>
  </si>
  <si>
    <t>Energiebedarfszahl Strom</t>
  </si>
  <si>
    <t xml:space="preserve"> - KWK-Strom</t>
  </si>
  <si>
    <t xml:space="preserve"> - Kond.-Strom</t>
  </si>
  <si>
    <t xml:space="preserve"> - KWK-Brennstoff</t>
  </si>
  <si>
    <t xml:space="preserve"> - Kond.-Brennstoff</t>
  </si>
  <si>
    <t xml:space="preserve"> - Brennstoff KWK-Wärme</t>
  </si>
  <si>
    <t xml:space="preserve"> - Brennstoff Strom</t>
  </si>
  <si>
    <t>MWh</t>
  </si>
  <si>
    <r>
      <t>Mg CO</t>
    </r>
    <r>
      <rPr>
        <vertAlign val="subscript"/>
        <sz val="11"/>
        <color theme="1"/>
        <rFont val="Arial"/>
        <family val="2"/>
      </rPr>
      <t>2</t>
    </r>
  </si>
  <si>
    <r>
      <t>Mg CO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/ MWh</t>
    </r>
  </si>
  <si>
    <t xml:space="preserve"> - Brennstoff KWK-Strom</t>
  </si>
  <si>
    <r>
      <t>Mg CO</t>
    </r>
    <r>
      <rPr>
        <vertAlign val="sub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/>
    </r>
  </si>
  <si>
    <t>F</t>
  </si>
  <si>
    <t>E</t>
  </si>
  <si>
    <r>
      <t>F</t>
    </r>
    <r>
      <rPr>
        <vertAlign val="subscript"/>
        <sz val="11"/>
        <color theme="1"/>
        <rFont val="Arial"/>
        <family val="2"/>
      </rPr>
      <t>KWK-H</t>
    </r>
  </si>
  <si>
    <r>
      <t>F</t>
    </r>
    <r>
      <rPr>
        <vertAlign val="subscript"/>
        <sz val="11"/>
        <color theme="1"/>
        <rFont val="Arial"/>
        <family val="2"/>
      </rPr>
      <t>KWK-E</t>
    </r>
  </si>
  <si>
    <r>
      <t>F</t>
    </r>
    <r>
      <rPr>
        <vertAlign val="subscript"/>
        <sz val="11"/>
        <color theme="1"/>
        <rFont val="Arial"/>
        <family val="2"/>
      </rPr>
      <t>E</t>
    </r>
  </si>
  <si>
    <r>
      <t>η</t>
    </r>
    <r>
      <rPr>
        <vertAlign val="subscript"/>
        <sz val="11"/>
        <color theme="1"/>
        <rFont val="Arial"/>
        <family val="2"/>
      </rPr>
      <t>E</t>
    </r>
  </si>
  <si>
    <r>
      <t>E</t>
    </r>
    <r>
      <rPr>
        <vertAlign val="subscript"/>
        <sz val="11"/>
        <color theme="1"/>
        <rFont val="Arial"/>
        <family val="2"/>
      </rPr>
      <t>KWK-P</t>
    </r>
  </si>
  <si>
    <r>
      <t>E</t>
    </r>
    <r>
      <rPr>
        <vertAlign val="subscript"/>
        <sz val="11"/>
        <color theme="1"/>
        <rFont val="Arial"/>
        <family val="2"/>
      </rPr>
      <t>Kond-P</t>
    </r>
  </si>
  <si>
    <r>
      <t>F</t>
    </r>
    <r>
      <rPr>
        <vertAlign val="subscript"/>
        <sz val="11"/>
        <color theme="1"/>
        <rFont val="Arial"/>
        <family val="2"/>
      </rPr>
      <t>KWK-P</t>
    </r>
  </si>
  <si>
    <r>
      <t>F</t>
    </r>
    <r>
      <rPr>
        <vertAlign val="subscript"/>
        <sz val="11"/>
        <color theme="1"/>
        <rFont val="Arial"/>
        <family val="2"/>
      </rPr>
      <t>Kond-P</t>
    </r>
  </si>
  <si>
    <r>
      <t>E</t>
    </r>
    <r>
      <rPr>
        <vertAlign val="subscript"/>
        <sz val="11"/>
        <color theme="1"/>
        <rFont val="Arial"/>
        <family val="2"/>
      </rPr>
      <t>Kond</t>
    </r>
    <r>
      <rPr>
        <sz val="11"/>
        <color theme="1"/>
        <rFont val="Arial"/>
        <family val="2"/>
      </rPr>
      <t xml:space="preserve"> / F</t>
    </r>
  </si>
  <si>
    <r>
      <t>ζ</t>
    </r>
    <r>
      <rPr>
        <vertAlign val="subscript"/>
        <sz val="11"/>
        <color theme="1"/>
        <rFont val="Arial"/>
        <family val="2"/>
      </rPr>
      <t>KWK</t>
    </r>
  </si>
  <si>
    <r>
      <t>( E</t>
    </r>
    <r>
      <rPr>
        <vertAlign val="subscript"/>
        <sz val="11"/>
        <color theme="1"/>
        <rFont val="Arial"/>
        <family val="2"/>
      </rPr>
      <t>KWK</t>
    </r>
    <r>
      <rPr>
        <sz val="11"/>
        <color theme="1"/>
        <rFont val="Arial"/>
        <family val="2"/>
      </rPr>
      <t xml:space="preserve"> + H</t>
    </r>
    <r>
      <rPr>
        <vertAlign val="subscript"/>
        <sz val="11"/>
        <color theme="1"/>
        <rFont val="Arial"/>
        <family val="2"/>
      </rPr>
      <t>KWK-max</t>
    </r>
    <r>
      <rPr>
        <sz val="11"/>
        <color theme="1"/>
        <rFont val="Arial"/>
        <family val="2"/>
      </rPr>
      <t xml:space="preserve"> ) / F</t>
    </r>
  </si>
  <si>
    <t>β</t>
  </si>
  <si>
    <r>
      <t>Δ E / H</t>
    </r>
    <r>
      <rPr>
        <vertAlign val="subscript"/>
        <sz val="11"/>
        <color theme="1"/>
        <rFont val="Arial"/>
        <family val="2"/>
      </rPr>
      <t>KWK-P</t>
    </r>
  </si>
  <si>
    <r>
      <t>σ</t>
    </r>
    <r>
      <rPr>
        <vertAlign val="subscript"/>
        <sz val="11"/>
        <color theme="1"/>
        <rFont val="Arial"/>
        <family val="2"/>
      </rPr>
      <t>KWK</t>
    </r>
  </si>
  <si>
    <r>
      <t>E</t>
    </r>
    <r>
      <rPr>
        <vertAlign val="subscript"/>
        <sz val="11"/>
        <color theme="1"/>
        <rFont val="Arial"/>
        <family val="2"/>
      </rPr>
      <t>KWK</t>
    </r>
    <r>
      <rPr>
        <sz val="11"/>
        <color theme="1"/>
        <rFont val="Arial"/>
        <family val="2"/>
      </rPr>
      <t xml:space="preserve"> / H</t>
    </r>
    <r>
      <rPr>
        <vertAlign val="subscript"/>
        <sz val="11"/>
        <color theme="1"/>
        <rFont val="Arial"/>
        <family val="2"/>
      </rPr>
      <t>KWK-max</t>
    </r>
  </si>
  <si>
    <r>
      <t>( η</t>
    </r>
    <r>
      <rPr>
        <vertAlign val="sub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- β ∙ ζ</t>
    </r>
    <r>
      <rPr>
        <vertAlign val="subscript"/>
        <sz val="11"/>
        <color theme="1"/>
        <rFont val="Arial"/>
        <family val="2"/>
      </rPr>
      <t>KWK</t>
    </r>
    <r>
      <rPr>
        <sz val="11"/>
        <color theme="1"/>
        <rFont val="Arial"/>
        <family val="2"/>
      </rPr>
      <t xml:space="preserve"> ) / (ζ</t>
    </r>
    <r>
      <rPr>
        <vertAlign val="subscript"/>
        <sz val="11"/>
        <color theme="1"/>
        <rFont val="Arial"/>
        <family val="2"/>
      </rPr>
      <t>KWK</t>
    </r>
    <r>
      <rPr>
        <sz val="11"/>
        <color theme="1"/>
        <rFont val="Arial"/>
        <family val="2"/>
      </rPr>
      <t xml:space="preserve"> - η</t>
    </r>
    <r>
      <rPr>
        <vertAlign val="sub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)</t>
    </r>
  </si>
  <si>
    <r>
      <t>ε</t>
    </r>
    <r>
      <rPr>
        <vertAlign val="subscript"/>
        <sz val="11"/>
        <color theme="1"/>
        <rFont val="Arial"/>
        <family val="2"/>
      </rPr>
      <t>KWK-H</t>
    </r>
  </si>
  <si>
    <r>
      <t xml:space="preserve">β </t>
    </r>
    <r>
      <rPr>
        <sz val="11"/>
        <color theme="1"/>
        <rFont val="Arial"/>
        <family val="2"/>
      </rPr>
      <t xml:space="preserve"> / </t>
    </r>
    <r>
      <rPr>
        <sz val="11"/>
        <color theme="1"/>
        <rFont val="Arial"/>
        <family val="2"/>
      </rPr>
      <t>η</t>
    </r>
    <r>
      <rPr>
        <vertAlign val="sub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</t>
    </r>
  </si>
  <si>
    <r>
      <t>1  / η</t>
    </r>
    <r>
      <rPr>
        <vertAlign val="sub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</t>
    </r>
  </si>
  <si>
    <r>
      <t>H</t>
    </r>
    <r>
      <rPr>
        <vertAlign val="subscript"/>
        <sz val="11"/>
        <color theme="1"/>
        <rFont val="Arial"/>
        <family val="2"/>
      </rPr>
      <t>KWK-P</t>
    </r>
  </si>
  <si>
    <r>
      <t>0 &lt; H</t>
    </r>
    <r>
      <rPr>
        <vertAlign val="subscript"/>
        <sz val="11"/>
        <color theme="1"/>
        <rFont val="Arial"/>
        <family val="2"/>
      </rPr>
      <t>KWK-P</t>
    </r>
    <r>
      <rPr>
        <sz val="11"/>
        <color theme="1"/>
        <rFont val="Arial"/>
        <family val="2"/>
      </rPr>
      <t xml:space="preserve"> &lt; H</t>
    </r>
    <r>
      <rPr>
        <vertAlign val="subscript"/>
        <sz val="11"/>
        <color theme="1"/>
        <rFont val="Arial"/>
        <family val="2"/>
      </rPr>
      <t>KWK-max</t>
    </r>
  </si>
  <si>
    <r>
      <t>F ∙ η</t>
    </r>
    <r>
      <rPr>
        <vertAlign val="sub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- H</t>
    </r>
    <r>
      <rPr>
        <vertAlign val="subscript"/>
        <sz val="11"/>
        <color theme="1"/>
        <rFont val="Arial"/>
        <family val="2"/>
      </rPr>
      <t>KWK-P</t>
    </r>
    <r>
      <rPr>
        <sz val="11"/>
        <color theme="1"/>
        <rFont val="Arial"/>
        <family val="2"/>
      </rPr>
      <t xml:space="preserve"> ∙ β</t>
    </r>
  </si>
  <si>
    <r>
      <t>H</t>
    </r>
    <r>
      <rPr>
        <vertAlign val="subscript"/>
        <sz val="11"/>
        <color theme="1"/>
        <rFont val="Arial"/>
        <family val="2"/>
      </rPr>
      <t>KWK-P</t>
    </r>
    <r>
      <rPr>
        <sz val="11"/>
        <color theme="1"/>
        <rFont val="Arial"/>
        <family val="2"/>
      </rPr>
      <t xml:space="preserve"> ∙ σ</t>
    </r>
    <r>
      <rPr>
        <vertAlign val="subscript"/>
        <sz val="11"/>
        <color theme="1"/>
        <rFont val="Arial"/>
        <family val="2"/>
      </rPr>
      <t>KWK</t>
    </r>
  </si>
  <si>
    <r>
      <t>t</t>
    </r>
    <r>
      <rPr>
        <vertAlign val="subscript"/>
        <sz val="11"/>
        <color theme="1"/>
        <rFont val="Arial"/>
        <family val="2"/>
      </rPr>
      <t>V</t>
    </r>
  </si>
  <si>
    <r>
      <t>T</t>
    </r>
    <r>
      <rPr>
        <vertAlign val="subscript"/>
        <sz val="11"/>
        <color theme="1"/>
        <rFont val="Arial"/>
        <family val="2"/>
      </rPr>
      <t>V</t>
    </r>
  </si>
  <si>
    <r>
      <t>E - E</t>
    </r>
    <r>
      <rPr>
        <vertAlign val="subscript"/>
        <sz val="11"/>
        <color theme="1"/>
        <rFont val="Arial"/>
        <family val="2"/>
      </rPr>
      <t>KWK-P</t>
    </r>
  </si>
  <si>
    <r>
      <t>e</t>
    </r>
    <r>
      <rPr>
        <vertAlign val="subscript"/>
        <sz val="11"/>
        <color theme="1"/>
        <rFont val="Arial"/>
        <family val="2"/>
      </rPr>
      <t>CO2</t>
    </r>
  </si>
  <si>
    <r>
      <t>F - F</t>
    </r>
    <r>
      <rPr>
        <vertAlign val="subscript"/>
        <sz val="11"/>
        <color theme="1"/>
        <rFont val="Arial"/>
        <family val="2"/>
      </rPr>
      <t>KWK-P</t>
    </r>
  </si>
  <si>
    <r>
      <t>( E</t>
    </r>
    <r>
      <rPr>
        <vertAlign val="subscript"/>
        <sz val="11"/>
        <color theme="1"/>
        <rFont val="Arial"/>
        <family val="2"/>
      </rPr>
      <t>KWK-P</t>
    </r>
    <r>
      <rPr>
        <sz val="11"/>
        <color theme="1"/>
        <rFont val="Arial"/>
        <family val="2"/>
      </rPr>
      <t xml:space="preserve"> + H</t>
    </r>
    <r>
      <rPr>
        <vertAlign val="subscript"/>
        <sz val="11"/>
        <color theme="1"/>
        <rFont val="Arial"/>
        <family val="2"/>
      </rPr>
      <t>KWK-P</t>
    </r>
    <r>
      <rPr>
        <sz val="11"/>
        <color theme="1"/>
        <rFont val="Arial"/>
        <family val="2"/>
      </rPr>
      <t xml:space="preserve"> ) / ζ</t>
    </r>
    <r>
      <rPr>
        <vertAlign val="subscript"/>
        <sz val="11"/>
        <color theme="1"/>
        <rFont val="Arial"/>
        <family val="2"/>
      </rPr>
      <t>KWK</t>
    </r>
  </si>
  <si>
    <r>
      <t>H</t>
    </r>
    <r>
      <rPr>
        <vertAlign val="subscript"/>
        <sz val="11"/>
        <color theme="1"/>
        <rFont val="Arial"/>
        <family val="2"/>
      </rPr>
      <t>KWK-P</t>
    </r>
    <r>
      <rPr>
        <sz val="11"/>
        <color theme="1"/>
        <rFont val="Arial"/>
        <family val="2"/>
      </rPr>
      <t xml:space="preserve"> ∙ ε</t>
    </r>
    <r>
      <rPr>
        <vertAlign val="subscript"/>
        <sz val="11"/>
        <color theme="1"/>
        <rFont val="Arial"/>
        <family val="2"/>
      </rPr>
      <t>KWK-H</t>
    </r>
  </si>
  <si>
    <r>
      <t>ε</t>
    </r>
    <r>
      <rPr>
        <vertAlign val="subscript"/>
        <sz val="11"/>
        <color theme="1"/>
        <rFont val="Arial"/>
        <family val="2"/>
      </rPr>
      <t>E</t>
    </r>
  </si>
  <si>
    <r>
      <t>E ∙ ε</t>
    </r>
    <r>
      <rPr>
        <vertAlign val="subscript"/>
        <sz val="11"/>
        <color theme="1"/>
        <rFont val="Arial"/>
        <family val="2"/>
      </rPr>
      <t>E</t>
    </r>
  </si>
  <si>
    <r>
      <t>F</t>
    </r>
    <r>
      <rPr>
        <vertAlign val="subscript"/>
        <sz val="11"/>
        <color theme="1"/>
        <rFont val="Arial"/>
        <family val="2"/>
      </rPr>
      <t>KWK-P</t>
    </r>
    <r>
      <rPr>
        <sz val="11"/>
        <color theme="1"/>
        <rFont val="Arial"/>
        <family val="2"/>
      </rPr>
      <t xml:space="preserve"> - F</t>
    </r>
    <r>
      <rPr>
        <vertAlign val="subscript"/>
        <sz val="11"/>
        <color theme="1"/>
        <rFont val="Arial"/>
        <family val="2"/>
      </rPr>
      <t>KWK-H</t>
    </r>
  </si>
  <si>
    <r>
      <t>Wirkungsgrad Strom ( H</t>
    </r>
    <r>
      <rPr>
        <vertAlign val="subscript"/>
        <sz val="11"/>
        <color theme="1"/>
        <rFont val="Arial"/>
        <family val="2"/>
      </rPr>
      <t>KWK-P</t>
    </r>
    <r>
      <rPr>
        <sz val="11"/>
        <color theme="1"/>
        <rFont val="Arial"/>
        <family val="2"/>
      </rPr>
      <t xml:space="preserve"> = 0 )</t>
    </r>
  </si>
  <si>
    <r>
      <t>KWK-Nutzungsgrad ( E</t>
    </r>
    <r>
      <rPr>
        <vertAlign val="subscript"/>
        <sz val="11"/>
        <color theme="1"/>
        <rFont val="Arial"/>
        <family val="2"/>
      </rPr>
      <t>Kond-P</t>
    </r>
    <r>
      <rPr>
        <sz val="11"/>
        <color theme="1"/>
        <rFont val="Arial"/>
        <family val="2"/>
      </rPr>
      <t xml:space="preserve"> = 0 )</t>
    </r>
  </si>
  <si>
    <r>
      <t>spez. CO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-Emission</t>
    </r>
  </si>
  <si>
    <r>
      <t>t</t>
    </r>
    <r>
      <rPr>
        <vertAlign val="subscript"/>
        <sz val="11"/>
        <color theme="1"/>
        <rFont val="Arial"/>
        <family val="2"/>
      </rPr>
      <t>R</t>
    </r>
  </si>
  <si>
    <r>
      <t>T</t>
    </r>
    <r>
      <rPr>
        <vertAlign val="subscript"/>
        <sz val="11"/>
        <color theme="1"/>
        <rFont val="Arial"/>
        <family val="2"/>
      </rPr>
      <t>R</t>
    </r>
  </si>
  <si>
    <r>
      <t>t</t>
    </r>
    <r>
      <rPr>
        <vertAlign val="subscript"/>
        <sz val="11"/>
        <color theme="1"/>
        <rFont val="Arial"/>
        <family val="2"/>
      </rPr>
      <t>U</t>
    </r>
  </si>
  <si>
    <r>
      <t>T</t>
    </r>
    <r>
      <rPr>
        <vertAlign val="subscript"/>
        <sz val="11"/>
        <color theme="1"/>
        <rFont val="Arial"/>
        <family val="2"/>
      </rPr>
      <t>U</t>
    </r>
  </si>
  <si>
    <t>Anlagen ohne Stromverlust (Stromverlust durch Wärmeauskopplung nicht messbar)</t>
  </si>
  <si>
    <t>Anlagen mit Stromverlust (Stromverlust durch Wärmeauskopplung messbar)</t>
  </si>
  <si>
    <t>ζ</t>
  </si>
  <si>
    <r>
      <t>η</t>
    </r>
    <r>
      <rPr>
        <vertAlign val="subscript"/>
        <sz val="11"/>
        <color theme="1"/>
        <rFont val="Arial"/>
        <family val="2"/>
      </rPr>
      <t>E-Kond</t>
    </r>
  </si>
  <si>
    <t>Wirkungsgrad Strom</t>
  </si>
  <si>
    <t>Brennstoff (Messwert)</t>
  </si>
  <si>
    <t xml:space="preserve"> - Wärmeauskopplung (Messwert)</t>
  </si>
  <si>
    <t>Strom (Messwert)</t>
  </si>
  <si>
    <t xml:space="preserve"> - Ungekoppelte Stromerzeugung</t>
  </si>
  <si>
    <t xml:space="preserve"> - Brennstoff ungekoppelte Stromerzeugung</t>
  </si>
  <si>
    <t xml:space="preserve"> - Theor. mögliche Kond.-Stromerzeugung</t>
  </si>
  <si>
    <r>
      <t>ζ</t>
    </r>
    <r>
      <rPr>
        <vertAlign val="subscript"/>
        <sz val="11"/>
        <color theme="1"/>
        <rFont val="Arial"/>
        <family val="2"/>
      </rPr>
      <t>KWK</t>
    </r>
    <r>
      <rPr>
        <sz val="11"/>
        <color theme="1"/>
        <rFont val="Arial"/>
        <family val="2"/>
      </rPr>
      <t xml:space="preserve"> ∙ ( 1 - 1 / ( 1 + σ</t>
    </r>
    <r>
      <rPr>
        <vertAlign val="subscript"/>
        <sz val="11"/>
        <color theme="1"/>
        <rFont val="Arial"/>
        <family val="2"/>
      </rPr>
      <t>KWK</t>
    </r>
    <r>
      <rPr>
        <sz val="11"/>
        <color theme="1"/>
        <rFont val="Arial"/>
        <family val="2"/>
      </rPr>
      <t xml:space="preserve"> ))</t>
    </r>
  </si>
  <si>
    <r>
      <t>F ∙ η</t>
    </r>
    <r>
      <rPr>
        <vertAlign val="sub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/>
    </r>
  </si>
  <si>
    <r>
      <t>E</t>
    </r>
    <r>
      <rPr>
        <vertAlign val="subscript"/>
        <sz val="11"/>
        <color theme="1"/>
        <rFont val="Arial"/>
        <family val="2"/>
      </rPr>
      <t>ungek.</t>
    </r>
  </si>
  <si>
    <r>
      <t>F</t>
    </r>
    <r>
      <rPr>
        <vertAlign val="subscript"/>
        <sz val="11"/>
        <color theme="1"/>
        <rFont val="Arial"/>
        <family val="2"/>
      </rPr>
      <t>ungek.</t>
    </r>
  </si>
  <si>
    <r>
      <t>( E + H</t>
    </r>
    <r>
      <rPr>
        <vertAlign val="subscript"/>
        <sz val="11"/>
        <color theme="1"/>
        <rFont val="Arial"/>
        <family val="2"/>
      </rPr>
      <t>KWK-P</t>
    </r>
    <r>
      <rPr>
        <sz val="11"/>
        <color theme="1"/>
        <rFont val="Arial"/>
        <family val="2"/>
      </rPr>
      <t xml:space="preserve"> ) / F</t>
    </r>
  </si>
  <si>
    <t>Theoretischer Wirkungsgrad im Kondbetrieb</t>
  </si>
  <si>
    <t>Vorlauftemperatur (Messwert)</t>
  </si>
  <si>
    <t>Rücklauftemperatur (Messwert)</t>
  </si>
  <si>
    <t>Umgebungstemperatur (Messwert)</t>
  </si>
  <si>
    <t>KWK-Nutzungsgrad</t>
  </si>
  <si>
    <r>
      <t>β  / η</t>
    </r>
    <r>
      <rPr>
        <vertAlign val="subscript"/>
        <sz val="11"/>
        <color theme="1"/>
        <rFont val="Arial"/>
        <family val="2"/>
      </rPr>
      <t>E-Kond</t>
    </r>
    <r>
      <rPr>
        <sz val="11"/>
        <color theme="1"/>
        <rFont val="Arial"/>
        <family val="2"/>
      </rPr>
      <t xml:space="preserve"> </t>
    </r>
  </si>
  <si>
    <r>
      <t>1  / η</t>
    </r>
    <r>
      <rPr>
        <vertAlign val="subscript"/>
        <sz val="11"/>
        <color theme="1"/>
        <rFont val="Arial"/>
        <family val="2"/>
      </rPr>
      <t>E-Kond</t>
    </r>
    <r>
      <rPr>
        <sz val="11"/>
        <color theme="1"/>
        <rFont val="Arial"/>
        <family val="2"/>
      </rPr>
      <t xml:space="preserve"> </t>
    </r>
  </si>
  <si>
    <r>
      <t>(E</t>
    </r>
    <r>
      <rPr>
        <vertAlign val="subscript"/>
        <sz val="11"/>
        <color theme="1"/>
        <rFont val="Arial"/>
        <family val="2"/>
      </rPr>
      <t>KWK-P</t>
    </r>
    <r>
      <rPr>
        <sz val="11"/>
        <color theme="1"/>
        <rFont val="Arial"/>
        <family val="2"/>
      </rPr>
      <t xml:space="preserve"> + E</t>
    </r>
    <r>
      <rPr>
        <vertAlign val="subscript"/>
        <sz val="11"/>
        <color theme="1"/>
        <rFont val="Arial"/>
        <family val="2"/>
      </rPr>
      <t>Kond-P</t>
    </r>
    <r>
      <rPr>
        <sz val="11"/>
        <color theme="1"/>
        <rFont val="Arial"/>
        <family val="2"/>
      </rPr>
      <t>) ∙ ε</t>
    </r>
    <r>
      <rPr>
        <vertAlign val="subscript"/>
        <sz val="11"/>
        <color theme="1"/>
        <rFont val="Arial"/>
        <family val="2"/>
      </rPr>
      <t>E</t>
    </r>
  </si>
  <si>
    <t>Temperaturen Wärmenetzeinspeisung</t>
  </si>
  <si>
    <t>100% KWK-Wärmenutzung ermittelt</t>
  </si>
  <si>
    <r>
      <t>Kennzahl durch Messung bei H</t>
    </r>
    <r>
      <rPr>
        <vertAlign val="subscript"/>
        <sz val="11"/>
        <color theme="1"/>
        <rFont val="Arial"/>
        <family val="2"/>
      </rPr>
      <t>KWK-max</t>
    </r>
  </si>
  <si>
    <r>
      <t>F</t>
    </r>
    <r>
      <rPr>
        <vertAlign val="subscript"/>
        <sz val="11"/>
        <color theme="1"/>
        <rFont val="Arial"/>
        <family val="2"/>
      </rPr>
      <t>ungek.</t>
    </r>
    <r>
      <rPr>
        <sz val="11"/>
        <color theme="1"/>
        <rFont val="Arial"/>
        <family val="2"/>
      </rPr>
      <t xml:space="preserve"> ∙ η</t>
    </r>
    <r>
      <rPr>
        <vertAlign val="subscript"/>
        <sz val="11"/>
        <color theme="1"/>
        <rFont val="Arial"/>
        <family val="2"/>
      </rPr>
      <t>E-Kond</t>
    </r>
  </si>
  <si>
    <t xml:space="preserve"> - Brennstoff Strom (KWK-Strom und ungek. Stromerz.)</t>
  </si>
  <si>
    <t>Stromverlustkennzahl der Wärmeauskopplung</t>
  </si>
  <si>
    <r>
      <t>[H</t>
    </r>
    <r>
      <rPr>
        <vertAlign val="subscript"/>
        <sz val="11"/>
        <color theme="1"/>
        <rFont val="Arial"/>
        <family val="2"/>
      </rPr>
      <t>KWK-max</t>
    </r>
  </si>
  <si>
    <r>
      <t>( F ∙ ζ</t>
    </r>
    <r>
      <rPr>
        <vertAlign val="subscript"/>
        <sz val="11"/>
        <color theme="1"/>
        <rFont val="Arial"/>
        <family val="2"/>
      </rPr>
      <t>KWK</t>
    </r>
    <r>
      <rPr>
        <sz val="11"/>
        <color theme="1"/>
        <rFont val="Arial"/>
        <family val="2"/>
      </rPr>
      <t xml:space="preserve"> ) / ( 1 + σ</t>
    </r>
    <r>
      <rPr>
        <vertAlign val="subscript"/>
        <sz val="11"/>
        <color theme="1"/>
        <rFont val="Arial"/>
        <family val="2"/>
      </rPr>
      <t>KWK</t>
    </r>
    <r>
      <rPr>
        <sz val="11"/>
        <color theme="1"/>
        <rFont val="Arial"/>
        <family val="2"/>
      </rPr>
      <t xml:space="preserve"> )]</t>
    </r>
  </si>
  <si>
    <r>
      <t>[E</t>
    </r>
    <r>
      <rPr>
        <vertAlign val="subscript"/>
        <sz val="11"/>
        <color theme="1"/>
        <rFont val="Arial"/>
        <family val="2"/>
      </rPr>
      <t>KWK</t>
    </r>
  </si>
  <si>
    <r>
      <t>F ∙ ζ</t>
    </r>
    <r>
      <rPr>
        <vertAlign val="subscript"/>
        <sz val="11"/>
        <color theme="1"/>
        <rFont val="Arial"/>
        <family val="2"/>
      </rPr>
      <t>KWK</t>
    </r>
    <r>
      <rPr>
        <sz val="11"/>
        <color theme="1"/>
        <rFont val="Arial"/>
        <family val="2"/>
      </rPr>
      <t xml:space="preserve"> - H</t>
    </r>
    <r>
      <rPr>
        <vertAlign val="subscript"/>
        <sz val="11"/>
        <color theme="1"/>
        <rFont val="Arial"/>
        <family val="2"/>
      </rPr>
      <t>KWK-max</t>
    </r>
    <r>
      <rPr>
        <sz val="11"/>
        <color theme="1"/>
        <rFont val="Arial"/>
        <family val="2"/>
      </rPr>
      <t xml:space="preserve"> ]</t>
    </r>
  </si>
  <si>
    <t>[Maximale Wärmeauskopplung (max. WAK)]</t>
  </si>
  <si>
    <t>[Stromerzeugung bei max. WAK]</t>
  </si>
  <si>
    <t>Kennzahlen durch Messung ermittelt</t>
  </si>
  <si>
    <t>Abgeleitete Kennzahlen</t>
  </si>
  <si>
    <t>Energie- und Teilbilanzen</t>
  </si>
  <si>
    <t>A. Gesamtanlage</t>
  </si>
  <si>
    <t>B. Darin KWK-Prozess</t>
  </si>
  <si>
    <t>C. Darin Kondprozess</t>
  </si>
  <si>
    <r>
      <t>( 1 - TU / ((T</t>
    </r>
    <r>
      <rPr>
        <vertAlign val="subscript"/>
        <sz val="11"/>
        <rFont val="Arial"/>
        <family val="2"/>
      </rPr>
      <t>V</t>
    </r>
    <r>
      <rPr>
        <sz val="11"/>
        <rFont val="Arial"/>
        <family val="2"/>
      </rPr>
      <t xml:space="preserve"> + TR) / 2)</t>
    </r>
  </si>
  <si>
    <t>Stromverlustkennzahl nach FW 309 Teil 6</t>
  </si>
  <si>
    <t>Gesamtnutzungsgrad in der Betrachtungsperiode</t>
  </si>
  <si>
    <t>Kennzahlen des fehlenden Kondprozesses</t>
  </si>
  <si>
    <r>
      <t>η</t>
    </r>
    <r>
      <rPr>
        <vertAlign val="subscript"/>
        <sz val="11"/>
        <rFont val="Arial"/>
        <family val="2"/>
      </rPr>
      <t>E-Kond</t>
    </r>
  </si>
  <si>
    <r>
      <t>(β + σ</t>
    </r>
    <r>
      <rPr>
        <vertAlign val="subscript"/>
        <sz val="11"/>
        <rFont val="Arial"/>
        <family val="2"/>
      </rPr>
      <t>KWK</t>
    </r>
    <r>
      <rPr>
        <sz val="11"/>
        <rFont val="Arial"/>
        <family val="2"/>
      </rPr>
      <t>) ∙ ζ</t>
    </r>
    <r>
      <rPr>
        <vertAlign val="subscript"/>
        <sz val="11"/>
        <rFont val="Arial"/>
        <family val="2"/>
      </rPr>
      <t>KWK</t>
    </r>
    <r>
      <rPr>
        <sz val="11"/>
        <rFont val="Arial"/>
        <family val="2"/>
      </rPr>
      <t xml:space="preserve"> / (1+ σ</t>
    </r>
    <r>
      <rPr>
        <vertAlign val="subscript"/>
        <sz val="11"/>
        <rFont val="Arial"/>
        <family val="2"/>
      </rPr>
      <t>KWK</t>
    </r>
    <r>
      <rPr>
        <sz val="11"/>
        <rFont val="Arial"/>
        <family val="2"/>
      </rPr>
      <t>)</t>
    </r>
  </si>
  <si>
    <r>
      <t>( E</t>
    </r>
    <r>
      <rPr>
        <vertAlign val="subscript"/>
        <sz val="11"/>
        <color theme="1"/>
        <rFont val="Arial"/>
        <family val="2"/>
      </rPr>
      <t>KWK</t>
    </r>
    <r>
      <rPr>
        <sz val="11"/>
        <color theme="1"/>
        <rFont val="Arial"/>
        <family val="2"/>
      </rPr>
      <t xml:space="preserve"> + H</t>
    </r>
    <r>
      <rPr>
        <vertAlign val="subscript"/>
        <sz val="11"/>
        <color theme="1"/>
        <rFont val="Arial"/>
        <family val="2"/>
      </rPr>
      <t>KWK-max</t>
    </r>
    <r>
      <rPr>
        <sz val="11"/>
        <color theme="1"/>
        <rFont val="Arial"/>
        <family val="2"/>
      </rPr>
      <t xml:space="preserve"> ) / F</t>
    </r>
    <r>
      <rPr>
        <vertAlign val="subscript"/>
        <sz val="11"/>
        <color theme="1"/>
        <rFont val="Arial"/>
        <family val="2"/>
      </rPr>
      <t>KWK</t>
    </r>
  </si>
  <si>
    <r>
      <t>β</t>
    </r>
    <r>
      <rPr>
        <vertAlign val="subscript"/>
        <sz val="11"/>
        <rFont val="Arial"/>
        <family val="2"/>
      </rPr>
      <t>FW309</t>
    </r>
  </si>
  <si>
    <r>
      <t>σ</t>
    </r>
    <r>
      <rPr>
        <vertAlign val="subscript"/>
        <sz val="11"/>
        <rFont val="Arial"/>
        <family val="2"/>
      </rPr>
      <t>KWK</t>
    </r>
  </si>
  <si>
    <r>
      <t>( η</t>
    </r>
    <r>
      <rPr>
        <vertAlign val="subscript"/>
        <sz val="11"/>
        <rFont val="Arial"/>
        <family val="2"/>
      </rPr>
      <t>E-Kond</t>
    </r>
    <r>
      <rPr>
        <sz val="11"/>
        <rFont val="Arial"/>
        <family val="2"/>
      </rPr>
      <t xml:space="preserve"> - β ∙ ζ</t>
    </r>
    <r>
      <rPr>
        <vertAlign val="subscript"/>
        <sz val="11"/>
        <rFont val="Arial"/>
        <family val="2"/>
      </rPr>
      <t>KWK</t>
    </r>
    <r>
      <rPr>
        <sz val="11"/>
        <rFont val="Arial"/>
        <family val="2"/>
      </rPr>
      <t xml:space="preserve"> ) / (ζ</t>
    </r>
    <r>
      <rPr>
        <vertAlign val="subscript"/>
        <sz val="11"/>
        <rFont val="Arial"/>
        <family val="2"/>
      </rPr>
      <t>KWK</t>
    </r>
    <r>
      <rPr>
        <sz val="11"/>
        <rFont val="Arial"/>
        <family val="2"/>
      </rPr>
      <t xml:space="preserve"> - η</t>
    </r>
    <r>
      <rPr>
        <vertAlign val="subscript"/>
        <sz val="11"/>
        <rFont val="Arial"/>
        <family val="2"/>
      </rPr>
      <t>E-Kond</t>
    </r>
    <r>
      <rPr>
        <sz val="11"/>
        <rFont val="Arial"/>
        <family val="2"/>
      </rPr>
      <t xml:space="preserve"> )</t>
    </r>
  </si>
  <si>
    <t>[Maximale Wärmeauskopplung]</t>
  </si>
  <si>
    <r>
      <t>E</t>
    </r>
    <r>
      <rPr>
        <vertAlign val="subscript"/>
        <sz val="11"/>
        <color theme="1"/>
        <rFont val="Arial"/>
        <family val="2"/>
      </rPr>
      <t>KWK</t>
    </r>
  </si>
  <si>
    <r>
      <t>F ∙ (ζ - η</t>
    </r>
    <r>
      <rPr>
        <vertAlign val="subscript"/>
        <sz val="11"/>
        <rFont val="Arial"/>
        <family val="2"/>
      </rPr>
      <t>E</t>
    </r>
    <r>
      <rPr>
        <sz val="11"/>
        <rFont val="Arial"/>
        <family val="2"/>
      </rPr>
      <t>) / (ζ</t>
    </r>
    <r>
      <rPr>
        <vertAlign val="subscript"/>
        <sz val="11"/>
        <rFont val="Arial"/>
        <family val="2"/>
      </rPr>
      <t>KWK</t>
    </r>
    <r>
      <rPr>
        <sz val="11"/>
        <rFont val="Arial"/>
        <family val="2"/>
      </rPr>
      <t xml:space="preserve"> - η</t>
    </r>
    <r>
      <rPr>
        <vertAlign val="subscript"/>
        <sz val="11"/>
        <rFont val="Arial"/>
        <family val="2"/>
      </rPr>
      <t>E</t>
    </r>
    <r>
      <rPr>
        <sz val="11"/>
        <rFont val="Arial"/>
        <family val="2"/>
      </rPr>
      <t>)</t>
    </r>
  </si>
  <si>
    <t>Verfizierung Stromkennzahl</t>
  </si>
  <si>
    <r>
      <t>E</t>
    </r>
    <r>
      <rPr>
        <vertAlign val="subscript"/>
        <sz val="11"/>
        <rFont val="Arial"/>
        <family val="2"/>
      </rPr>
      <t>KWK-P</t>
    </r>
  </si>
  <si>
    <r>
      <t>H</t>
    </r>
    <r>
      <rPr>
        <vertAlign val="subscript"/>
        <sz val="11"/>
        <rFont val="Arial"/>
        <family val="2"/>
      </rPr>
      <t>KWK-P</t>
    </r>
    <r>
      <rPr>
        <sz val="11"/>
        <rFont val="Arial"/>
        <family val="2"/>
      </rPr>
      <t xml:space="preserve"> ∙ σ</t>
    </r>
    <r>
      <rPr>
        <vertAlign val="subscript"/>
        <sz val="11"/>
        <rFont val="Arial"/>
        <family val="2"/>
      </rPr>
      <t>KWK</t>
    </r>
  </si>
  <si>
    <r>
      <t>Mg CO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 xml:space="preserve"> / MWh</t>
    </r>
  </si>
  <si>
    <r>
      <t>E ∙ (ζ - η</t>
    </r>
    <r>
      <rPr>
        <vertAlign val="subscript"/>
        <sz val="11"/>
        <rFont val="Arial"/>
        <family val="2"/>
      </rPr>
      <t>E</t>
    </r>
    <r>
      <rPr>
        <sz val="11"/>
        <rFont val="Arial"/>
        <family val="2"/>
      </rPr>
      <t>) / (ζ</t>
    </r>
    <r>
      <rPr>
        <vertAlign val="subscript"/>
        <sz val="11"/>
        <rFont val="Arial"/>
        <family val="2"/>
      </rPr>
      <t>KWK</t>
    </r>
    <r>
      <rPr>
        <sz val="11"/>
        <rFont val="Arial"/>
        <family val="2"/>
      </rPr>
      <t xml:space="preserve"> - η</t>
    </r>
    <r>
      <rPr>
        <vertAlign val="subscript"/>
        <sz val="11"/>
        <rFont val="Arial"/>
        <family val="2"/>
      </rPr>
      <t>E</t>
    </r>
    <r>
      <rPr>
        <sz val="11"/>
        <rFont val="Arial"/>
        <family val="2"/>
      </rPr>
      <t>)</t>
    </r>
  </si>
  <si>
    <t>C. Darin Prozess der ungekoppelten Stromerzeugung</t>
  </si>
  <si>
    <t xml:space="preserve"> - Wärmeauskopplung (Messwert, siehe oben)</t>
  </si>
  <si>
    <t>D. Brennstoffaufteilung auf die Produkte Strom und KWK-Wärme</t>
  </si>
  <si>
    <r>
      <t>F</t>
    </r>
    <r>
      <rPr>
        <vertAlign val="subscript"/>
        <sz val="11"/>
        <rFont val="Arial"/>
        <family val="2"/>
      </rPr>
      <t>KWK-H</t>
    </r>
    <r>
      <rPr>
        <sz val="11"/>
        <rFont val="Arial"/>
        <family val="2"/>
      </rPr>
      <t xml:space="preserve"> + F</t>
    </r>
    <r>
      <rPr>
        <vertAlign val="subscript"/>
        <sz val="11"/>
        <rFont val="Arial"/>
        <family val="2"/>
      </rPr>
      <t>KWK-E</t>
    </r>
  </si>
  <si>
    <r>
      <t>E</t>
    </r>
    <r>
      <rPr>
        <vertAlign val="subscript"/>
        <sz val="11"/>
        <color theme="1"/>
        <rFont val="Arial"/>
        <family val="2"/>
      </rPr>
      <t xml:space="preserve">KWK-P </t>
    </r>
    <r>
      <rPr>
        <sz val="11"/>
        <color theme="1"/>
        <rFont val="Arial"/>
        <family val="2"/>
      </rPr>
      <t>∙ ε</t>
    </r>
    <r>
      <rPr>
        <vertAlign val="subscript"/>
        <sz val="11"/>
        <color theme="1"/>
        <rFont val="Arial"/>
        <family val="2"/>
      </rPr>
      <t>E</t>
    </r>
  </si>
  <si>
    <r>
      <t>F</t>
    </r>
    <r>
      <rPr>
        <vertAlign val="subscript"/>
        <sz val="11"/>
        <color theme="1"/>
        <rFont val="Arial"/>
        <family val="2"/>
      </rPr>
      <t>KWK-P</t>
    </r>
    <r>
      <rPr>
        <sz val="11"/>
        <color theme="1"/>
        <rFont val="Arial"/>
        <family val="2"/>
      </rPr>
      <t xml:space="preserve"> - F</t>
    </r>
    <r>
      <rPr>
        <vertAlign val="subscript"/>
        <sz val="11"/>
        <color theme="1"/>
        <rFont val="Arial"/>
        <family val="2"/>
      </rPr>
      <t>KWK-E</t>
    </r>
  </si>
  <si>
    <r>
      <t>E</t>
    </r>
    <r>
      <rPr>
        <vertAlign val="subscript"/>
        <sz val="11"/>
        <color theme="1"/>
        <rFont val="Arial"/>
        <family val="2"/>
      </rPr>
      <t>KWK-P</t>
    </r>
    <r>
      <rPr>
        <sz val="11"/>
        <color theme="1"/>
        <rFont val="Arial"/>
        <family val="2"/>
      </rPr>
      <t xml:space="preserve"> ∙ ε</t>
    </r>
    <r>
      <rPr>
        <vertAlign val="subscript"/>
        <sz val="11"/>
        <color theme="1"/>
        <rFont val="Arial"/>
        <family val="2"/>
      </rPr>
      <t>E</t>
    </r>
  </si>
  <si>
    <r>
      <t>Mg CO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/>
    </r>
  </si>
  <si>
    <r>
      <t>F - F</t>
    </r>
    <r>
      <rPr>
        <vertAlign val="subscript"/>
        <sz val="11"/>
        <color theme="1"/>
        <rFont val="Arial"/>
        <family val="2"/>
      </rPr>
      <t>E</t>
    </r>
  </si>
  <si>
    <r>
      <t>F - F</t>
    </r>
    <r>
      <rPr>
        <vertAlign val="subscript"/>
        <sz val="11"/>
        <rFont val="Arial"/>
        <family val="2"/>
      </rPr>
      <t>KWK-E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</si>
</sst>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,##0.0"/>
    <numFmt numFmtId="166" formatCode="0&quot; °C&quot;"/>
    <numFmt numFmtId="167" formatCode="0&quot; K&quot;"/>
    <numFmt numFmtId="168" formatCode="#,##0.000"/>
    <numFmt numFmtId="170" formatCode="#,##0.000&quot; Mg CO2 / MWh&quot;"/>
  </numFmts>
  <fonts count="7" x14ac:knownFonts="1">
    <font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vertAlign val="subscript"/>
      <sz val="11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9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66" fontId="0" fillId="2" borderId="1" xfId="0" applyNumberFormat="1" applyFill="1" applyBorder="1"/>
    <xf numFmtId="165" fontId="0" fillId="2" borderId="1" xfId="0" applyNumberFormat="1" applyFill="1" applyBorder="1" applyAlignment="1">
      <alignment horizontal="right" indent="1"/>
    </xf>
    <xf numFmtId="168" fontId="0" fillId="2" borderId="1" xfId="0" applyNumberFormat="1" applyFill="1" applyBorder="1" applyAlignment="1">
      <alignment horizontal="right" indent="1"/>
    </xf>
    <xf numFmtId="0" fontId="0" fillId="3" borderId="0" xfId="0" applyFill="1"/>
    <xf numFmtId="0" fontId="2" fillId="0" borderId="0" xfId="0" applyFont="1"/>
    <xf numFmtId="170" fontId="0" fillId="2" borderId="1" xfId="0" applyNumberFormat="1" applyFill="1" applyBorder="1" applyAlignment="1">
      <alignment horizontal="right" indent="1"/>
    </xf>
    <xf numFmtId="0" fontId="0" fillId="4" borderId="0" xfId="0" applyFill="1"/>
    <xf numFmtId="168" fontId="0" fillId="4" borderId="1" xfId="0" applyNumberFormat="1" applyFill="1" applyBorder="1" applyAlignment="1">
      <alignment horizontal="right" indent="1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168" fontId="0" fillId="4" borderId="0" xfId="0" applyNumberFormat="1" applyFill="1" applyAlignment="1">
      <alignment horizontal="right" indent="1"/>
    </xf>
    <xf numFmtId="165" fontId="0" fillId="4" borderId="1" xfId="0" applyNumberFormat="1" applyFill="1" applyBorder="1" applyAlignment="1">
      <alignment horizontal="right" indent="1"/>
    </xf>
    <xf numFmtId="165" fontId="0" fillId="4" borderId="0" xfId="0" applyNumberFormat="1" applyFill="1" applyAlignment="1">
      <alignment horizontal="right" indent="1"/>
    </xf>
    <xf numFmtId="0" fontId="0" fillId="0" borderId="0" xfId="0" applyFill="1" applyBorder="1"/>
    <xf numFmtId="168" fontId="0" fillId="5" borderId="1" xfId="0" applyNumberFormat="1" applyFill="1" applyBorder="1" applyAlignment="1">
      <alignment horizontal="right" indent="1"/>
    </xf>
    <xf numFmtId="167" fontId="0" fillId="4" borderId="1" xfId="0" applyNumberFormat="1" applyFill="1" applyBorder="1"/>
    <xf numFmtId="0" fontId="2" fillId="4" borderId="0" xfId="0" applyFont="1" applyFill="1"/>
    <xf numFmtId="167" fontId="0" fillId="4" borderId="0" xfId="0" applyNumberFormat="1" applyFill="1" applyBorder="1"/>
    <xf numFmtId="167" fontId="0" fillId="3" borderId="0" xfId="0" applyNumberFormat="1" applyFill="1" applyBorder="1"/>
    <xf numFmtId="168" fontId="3" fillId="4" borderId="0" xfId="0" applyNumberFormat="1" applyFont="1" applyFill="1" applyBorder="1" applyAlignment="1">
      <alignment horizontal="right" indent="1"/>
    </xf>
    <xf numFmtId="0" fontId="0" fillId="4" borderId="0" xfId="0" applyFill="1" applyBorder="1"/>
    <xf numFmtId="0" fontId="4" fillId="4" borderId="0" xfId="0" applyFont="1" applyFill="1"/>
    <xf numFmtId="0" fontId="4" fillId="4" borderId="0" xfId="0" applyFont="1" applyFill="1" applyAlignment="1">
      <alignment horizontal="left"/>
    </xf>
    <xf numFmtId="168" fontId="4" fillId="4" borderId="1" xfId="0" applyNumberFormat="1" applyFont="1" applyFill="1" applyBorder="1" applyAlignment="1">
      <alignment horizontal="right" indent="1"/>
    </xf>
    <xf numFmtId="0" fontId="4" fillId="0" borderId="0" xfId="0" applyFont="1"/>
    <xf numFmtId="164" fontId="4" fillId="4" borderId="0" xfId="0" applyNumberFormat="1" applyFont="1" applyFill="1" applyAlignment="1">
      <alignment horizontal="right" indent="1"/>
    </xf>
    <xf numFmtId="165" fontId="4" fillId="4" borderId="1" xfId="0" applyNumberFormat="1" applyFont="1" applyFill="1" applyBorder="1" applyAlignment="1">
      <alignment horizontal="right" indent="1"/>
    </xf>
    <xf numFmtId="0" fontId="4" fillId="4" borderId="0" xfId="0" applyFont="1" applyFill="1" applyBorder="1"/>
    <xf numFmtId="165" fontId="0" fillId="4" borderId="0" xfId="0" applyNumberFormat="1" applyFill="1" applyBorder="1" applyAlignment="1">
      <alignment horizontal="right" indent="1"/>
    </xf>
    <xf numFmtId="164" fontId="4" fillId="4" borderId="1" xfId="0" applyNumberFormat="1" applyFont="1" applyFill="1" applyBorder="1" applyAlignment="1">
      <alignment horizontal="right" indent="1"/>
    </xf>
    <xf numFmtId="165" fontId="0" fillId="4" borderId="3" xfId="0" applyNumberFormat="1" applyFill="1" applyBorder="1" applyAlignment="1">
      <alignment horizontal="right" indent="1"/>
    </xf>
    <xf numFmtId="0" fontId="6" fillId="4" borderId="0" xfId="0" applyFont="1" applyFill="1"/>
    <xf numFmtId="165" fontId="0" fillId="5" borderId="4" xfId="0" applyNumberFormat="1" applyFill="1" applyBorder="1" applyAlignment="1">
      <alignment horizontal="right" indent="1"/>
    </xf>
    <xf numFmtId="165" fontId="0" fillId="4" borderId="2" xfId="0" applyNumberFormat="1" applyFill="1" applyBorder="1" applyAlignment="1">
      <alignment horizontal="right" inden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pageSetUpPr fitToPage="1"/>
  </sheetPr>
  <dimension ref="B1:J56"/>
  <sheetViews>
    <sheetView workbookViewId="0"/>
  </sheetViews>
  <sheetFormatPr baseColWidth="10" defaultRowHeight="13.8" x14ac:dyDescent="0.25"/>
  <cols>
    <col min="1" max="1" width="2.69921875" customWidth="1"/>
    <col min="2" max="2" width="41.09765625" customWidth="1"/>
    <col min="3" max="3" width="8.796875" customWidth="1"/>
    <col min="4" max="4" width="22.796875" customWidth="1"/>
    <col min="5" max="5" width="20.69921875" customWidth="1"/>
    <col min="6" max="6" width="5.09765625" bestFit="1" customWidth="1"/>
    <col min="7" max="7" width="20.69921875" customWidth="1"/>
    <col min="8" max="8" width="13.09765625" bestFit="1" customWidth="1"/>
    <col min="9" max="9" width="2.69921875" style="14" customWidth="1"/>
  </cols>
  <sheetData>
    <row r="1" spans="2:8" x14ac:dyDescent="0.25">
      <c r="B1" s="5" t="s">
        <v>58</v>
      </c>
    </row>
    <row r="2" spans="2:8" x14ac:dyDescent="0.25">
      <c r="B2" s="17" t="s">
        <v>93</v>
      </c>
      <c r="C2" s="7"/>
      <c r="D2" s="7"/>
      <c r="E2" s="7"/>
      <c r="F2" s="7"/>
      <c r="G2" s="7"/>
      <c r="H2" s="7"/>
    </row>
    <row r="3" spans="2:8" ht="16.2" x14ac:dyDescent="0.35">
      <c r="B3" s="7" t="s">
        <v>50</v>
      </c>
      <c r="C3" s="7" t="s">
        <v>60</v>
      </c>
      <c r="D3" s="7" t="s">
        <v>25</v>
      </c>
      <c r="E3" s="3">
        <f>'Stromverlust unbekannt'!E24</f>
        <v>0.5271799549310745</v>
      </c>
      <c r="F3" s="7"/>
      <c r="G3" s="7"/>
      <c r="H3" s="7"/>
    </row>
    <row r="4" spans="2:8" ht="16.2" x14ac:dyDescent="0.35">
      <c r="B4" s="7" t="s">
        <v>51</v>
      </c>
      <c r="C4" s="7" t="s">
        <v>26</v>
      </c>
      <c r="D4" s="7" t="s">
        <v>27</v>
      </c>
      <c r="E4" s="3">
        <f>'Stromverlust unbekannt'!E18</f>
        <v>0.85</v>
      </c>
      <c r="F4" s="7"/>
      <c r="G4" s="7"/>
      <c r="H4" s="7"/>
    </row>
    <row r="5" spans="2:8" ht="16.2" x14ac:dyDescent="0.35">
      <c r="B5" s="7" t="s">
        <v>86</v>
      </c>
      <c r="C5" s="7" t="s">
        <v>28</v>
      </c>
      <c r="D5" s="7" t="s">
        <v>29</v>
      </c>
      <c r="E5" s="3">
        <v>0.155</v>
      </c>
      <c r="F5" s="7"/>
      <c r="G5" s="7"/>
      <c r="H5" s="7"/>
    </row>
    <row r="6" spans="2:8" ht="16.2" x14ac:dyDescent="0.35">
      <c r="B6" s="7" t="s">
        <v>52</v>
      </c>
      <c r="C6" s="7" t="s">
        <v>43</v>
      </c>
      <c r="D6" s="7"/>
      <c r="E6" s="6">
        <f>'Stromverlust unbekannt'!E21</f>
        <v>0.2016</v>
      </c>
      <c r="F6" s="7"/>
      <c r="G6" s="7"/>
      <c r="H6" s="7"/>
    </row>
    <row r="7" spans="2:8" x14ac:dyDescent="0.25">
      <c r="B7" s="7"/>
      <c r="C7" s="7"/>
      <c r="D7" s="7"/>
      <c r="E7" s="11"/>
      <c r="F7" s="7"/>
      <c r="G7" s="7"/>
      <c r="H7" s="7"/>
    </row>
    <row r="8" spans="2:8" x14ac:dyDescent="0.25">
      <c r="B8" s="17" t="s">
        <v>94</v>
      </c>
      <c r="C8" s="7"/>
      <c r="D8" s="7"/>
      <c r="E8" s="11"/>
      <c r="F8" s="7"/>
      <c r="G8" s="7"/>
      <c r="H8" s="7"/>
    </row>
    <row r="9" spans="2:8" ht="16.2" x14ac:dyDescent="0.35">
      <c r="B9" s="7" t="s">
        <v>1</v>
      </c>
      <c r="C9" s="7" t="s">
        <v>30</v>
      </c>
      <c r="D9" s="7" t="s">
        <v>31</v>
      </c>
      <c r="E9" s="8">
        <f>(E3-E4*E5)/(E4-E3)</f>
        <v>1.2249237956913301</v>
      </c>
      <c r="F9" s="7"/>
      <c r="G9" s="7"/>
      <c r="H9" s="7"/>
    </row>
    <row r="10" spans="2:8" ht="16.2" x14ac:dyDescent="0.35">
      <c r="B10" s="7"/>
      <c r="C10" s="7" t="s">
        <v>30</v>
      </c>
      <c r="D10" s="7" t="s">
        <v>32</v>
      </c>
      <c r="E10" s="11"/>
      <c r="F10" s="7"/>
      <c r="G10" s="7"/>
      <c r="H10" s="7"/>
    </row>
    <row r="11" spans="2:8" ht="16.2" x14ac:dyDescent="0.35">
      <c r="B11" s="7" t="s">
        <v>2</v>
      </c>
      <c r="C11" s="7" t="s">
        <v>33</v>
      </c>
      <c r="D11" s="7" t="s">
        <v>34</v>
      </c>
      <c r="E11" s="8">
        <f>E5/E3</f>
        <v>0.29401724885435998</v>
      </c>
      <c r="F11" s="7"/>
      <c r="G11" s="8">
        <f>E11*E6</f>
        <v>5.9273877369038976E-2</v>
      </c>
      <c r="H11" s="7" t="s">
        <v>12</v>
      </c>
    </row>
    <row r="12" spans="2:8" ht="16.2" x14ac:dyDescent="0.35">
      <c r="B12" s="7" t="s">
        <v>3</v>
      </c>
      <c r="C12" s="7" t="s">
        <v>47</v>
      </c>
      <c r="D12" s="7" t="s">
        <v>35</v>
      </c>
      <c r="E12" s="8">
        <f>1/E3</f>
        <v>1.8968854764797416</v>
      </c>
      <c r="F12" s="7"/>
      <c r="G12" s="8">
        <f>E12*E6</f>
        <v>0.38241211205831593</v>
      </c>
      <c r="H12" s="7" t="s">
        <v>12</v>
      </c>
    </row>
    <row r="13" spans="2:8" x14ac:dyDescent="0.25">
      <c r="B13" s="7"/>
      <c r="C13" s="7"/>
      <c r="D13" s="7"/>
      <c r="E13" s="7"/>
      <c r="F13" s="7"/>
      <c r="G13" s="7"/>
      <c r="H13" s="7"/>
    </row>
    <row r="14" spans="2:8" x14ac:dyDescent="0.25">
      <c r="B14" s="17" t="s">
        <v>95</v>
      </c>
      <c r="C14" s="7"/>
      <c r="D14" s="7"/>
      <c r="E14" s="7"/>
      <c r="F14" s="7"/>
      <c r="G14" s="7"/>
      <c r="H14" s="7"/>
    </row>
    <row r="15" spans="2:8" x14ac:dyDescent="0.25">
      <c r="B15" s="32" t="s">
        <v>96</v>
      </c>
      <c r="C15" s="7"/>
      <c r="D15" s="7"/>
      <c r="E15" s="7"/>
      <c r="F15" s="7"/>
      <c r="G15" s="7"/>
      <c r="H15" s="7"/>
    </row>
    <row r="16" spans="2:8" ht="16.2" x14ac:dyDescent="0.35">
      <c r="B16" s="7" t="s">
        <v>62</v>
      </c>
      <c r="C16" s="7" t="s">
        <v>15</v>
      </c>
      <c r="D16" s="7"/>
      <c r="E16" s="2">
        <v>100</v>
      </c>
      <c r="F16" s="7" t="s">
        <v>10</v>
      </c>
      <c r="G16" s="12">
        <f>$E$6*E16</f>
        <v>20.16</v>
      </c>
      <c r="H16" s="7" t="s">
        <v>11</v>
      </c>
    </row>
    <row r="17" spans="2:8" ht="16.2" x14ac:dyDescent="0.35">
      <c r="B17" s="7" t="s">
        <v>64</v>
      </c>
      <c r="C17" s="7" t="s">
        <v>16</v>
      </c>
      <c r="D17" s="7" t="s">
        <v>38</v>
      </c>
      <c r="E17" s="12">
        <f>E16*E3-E20*E5</f>
        <v>51.903841105473653</v>
      </c>
      <c r="F17" s="7" t="s">
        <v>10</v>
      </c>
      <c r="G17" s="8">
        <f>(G16-E20*G11)/E17</f>
        <v>0.38241211205831588</v>
      </c>
      <c r="H17" s="7" t="s">
        <v>12</v>
      </c>
    </row>
    <row r="18" spans="2:8" ht="16.2" x14ac:dyDescent="0.35">
      <c r="B18" s="7" t="s">
        <v>92</v>
      </c>
      <c r="C18" s="7" t="s">
        <v>89</v>
      </c>
      <c r="D18" s="7" t="s">
        <v>90</v>
      </c>
      <c r="E18" s="12">
        <f>E16*E4-E19</f>
        <v>46.796444370541359</v>
      </c>
      <c r="F18" s="7"/>
      <c r="G18" s="8">
        <f>(G16-E19*G19)/E18</f>
        <v>0.38241211205831593</v>
      </c>
      <c r="H18" s="7" t="s">
        <v>12</v>
      </c>
    </row>
    <row r="19" spans="2:8" ht="16.2" x14ac:dyDescent="0.35">
      <c r="B19" s="7" t="s">
        <v>91</v>
      </c>
      <c r="C19" s="7" t="s">
        <v>87</v>
      </c>
      <c r="D19" s="7" t="s">
        <v>88</v>
      </c>
      <c r="E19" s="12">
        <f>E16*E4/(1+E9)</f>
        <v>38.203555629458641</v>
      </c>
      <c r="F19" s="7" t="s">
        <v>10</v>
      </c>
      <c r="G19" s="8">
        <f>G11</f>
        <v>5.9273877369038976E-2</v>
      </c>
      <c r="H19" s="7" t="s">
        <v>12</v>
      </c>
    </row>
    <row r="20" spans="2:8" ht="16.2" x14ac:dyDescent="0.35">
      <c r="B20" s="7" t="s">
        <v>63</v>
      </c>
      <c r="C20" s="7" t="s">
        <v>36</v>
      </c>
      <c r="D20" s="7" t="s">
        <v>37</v>
      </c>
      <c r="E20" s="2">
        <v>5.2526089524761304</v>
      </c>
      <c r="F20" s="7" t="s">
        <v>10</v>
      </c>
      <c r="G20" s="15">
        <f>IFERROR(G35/E20,)</f>
        <v>5.9273877369038969E-2</v>
      </c>
      <c r="H20" s="7" t="s">
        <v>12</v>
      </c>
    </row>
    <row r="21" spans="2:8" x14ac:dyDescent="0.25">
      <c r="B21" s="7"/>
      <c r="C21" s="7"/>
      <c r="D21" s="7"/>
      <c r="E21" s="13"/>
      <c r="F21" s="7"/>
      <c r="G21" s="11"/>
      <c r="H21" s="7"/>
    </row>
    <row r="22" spans="2:8" x14ac:dyDescent="0.25">
      <c r="B22" s="17" t="s">
        <v>97</v>
      </c>
      <c r="C22" s="7"/>
      <c r="D22" s="7"/>
      <c r="E22" s="7"/>
      <c r="F22" s="7"/>
      <c r="G22" s="7"/>
      <c r="H22" s="7"/>
    </row>
    <row r="23" spans="2:8" ht="16.2" x14ac:dyDescent="0.35">
      <c r="B23" s="7" t="s">
        <v>6</v>
      </c>
      <c r="C23" s="7" t="s">
        <v>23</v>
      </c>
      <c r="D23" s="7" t="s">
        <v>45</v>
      </c>
      <c r="E23" s="12">
        <f>(E20+E24)/E4</f>
        <v>13.749005468029944</v>
      </c>
      <c r="F23" s="7" t="s">
        <v>10</v>
      </c>
      <c r="G23" s="12">
        <f>$E$6*E23</f>
        <v>2.7717995023548365</v>
      </c>
      <c r="H23" s="7" t="s">
        <v>11</v>
      </c>
    </row>
    <row r="24" spans="2:8" ht="16.2" x14ac:dyDescent="0.35">
      <c r="B24" s="7" t="s">
        <v>4</v>
      </c>
      <c r="C24" s="7" t="s">
        <v>21</v>
      </c>
      <c r="D24" s="7" t="s">
        <v>39</v>
      </c>
      <c r="E24" s="12">
        <f>E20*E9</f>
        <v>6.4340456953493232</v>
      </c>
      <c r="F24" s="7" t="s">
        <v>10</v>
      </c>
      <c r="G24" s="8">
        <f>IFERROR(G34/E24,)</f>
        <v>0</v>
      </c>
      <c r="H24" s="7" t="s">
        <v>12</v>
      </c>
    </row>
    <row r="25" spans="2:8" ht="16.2" x14ac:dyDescent="0.35">
      <c r="B25" s="7" t="s">
        <v>63</v>
      </c>
      <c r="C25" s="7"/>
      <c r="D25" s="7"/>
      <c r="E25" s="12">
        <f>E20</f>
        <v>5.2526089524761304</v>
      </c>
      <c r="F25" s="7" t="s">
        <v>10</v>
      </c>
      <c r="G25" s="8">
        <f>G11</f>
        <v>5.9273877369038976E-2</v>
      </c>
      <c r="H25" s="7" t="s">
        <v>12</v>
      </c>
    </row>
    <row r="26" spans="2:8" x14ac:dyDescent="0.25">
      <c r="B26" s="7"/>
      <c r="C26" s="7"/>
      <c r="D26" s="7"/>
      <c r="E26" s="7"/>
      <c r="F26" s="7"/>
      <c r="G26" s="7"/>
      <c r="H26" s="7"/>
    </row>
    <row r="27" spans="2:8" x14ac:dyDescent="0.25">
      <c r="B27" s="17" t="s">
        <v>98</v>
      </c>
      <c r="C27" s="7"/>
      <c r="D27" s="7"/>
      <c r="E27" s="7"/>
      <c r="F27" s="7"/>
      <c r="G27" s="7"/>
      <c r="H27" s="7"/>
    </row>
    <row r="28" spans="2:8" ht="16.2" x14ac:dyDescent="0.35">
      <c r="B28" s="7" t="s">
        <v>7</v>
      </c>
      <c r="C28" s="7" t="s">
        <v>24</v>
      </c>
      <c r="D28" s="7" t="s">
        <v>44</v>
      </c>
      <c r="E28" s="12">
        <f>E16-E23</f>
        <v>86.250994531970051</v>
      </c>
      <c r="F28" s="7" t="s">
        <v>10</v>
      </c>
      <c r="G28" s="12">
        <f t="shared" ref="G28" si="0">$E$6*E28</f>
        <v>17.388200497645162</v>
      </c>
      <c r="H28" s="7" t="s">
        <v>11</v>
      </c>
    </row>
    <row r="29" spans="2:8" ht="16.2" x14ac:dyDescent="0.35">
      <c r="B29" s="7" t="s">
        <v>5</v>
      </c>
      <c r="C29" s="7" t="s">
        <v>22</v>
      </c>
      <c r="D29" s="7" t="s">
        <v>42</v>
      </c>
      <c r="E29" s="12">
        <f>E17-E24</f>
        <v>45.469795410124327</v>
      </c>
      <c r="F29" s="7" t="s">
        <v>10</v>
      </c>
      <c r="G29" s="8">
        <f>IFERROR(G28/E29,)</f>
        <v>0.38241211205831588</v>
      </c>
      <c r="H29" s="7" t="s">
        <v>12</v>
      </c>
    </row>
    <row r="30" spans="2:8" x14ac:dyDescent="0.25">
      <c r="B30" s="7"/>
      <c r="C30" s="7"/>
      <c r="D30" s="7"/>
      <c r="E30" s="13"/>
      <c r="F30" s="7"/>
      <c r="G30" s="13"/>
      <c r="H30" s="7"/>
    </row>
    <row r="31" spans="2:8" x14ac:dyDescent="0.25">
      <c r="B31" s="17" t="s">
        <v>119</v>
      </c>
      <c r="C31" s="7"/>
      <c r="D31" s="7"/>
      <c r="E31" s="7"/>
      <c r="F31" s="7"/>
      <c r="G31" s="13"/>
      <c r="H31" s="7"/>
    </row>
    <row r="32" spans="2:8" ht="16.2" x14ac:dyDescent="0.35">
      <c r="B32" s="7" t="s">
        <v>9</v>
      </c>
      <c r="C32" s="7" t="s">
        <v>19</v>
      </c>
      <c r="D32" s="7" t="s">
        <v>48</v>
      </c>
      <c r="E32" s="12">
        <f>E17*E12</f>
        <v>98.455642366485193</v>
      </c>
      <c r="F32" s="7" t="s">
        <v>10</v>
      </c>
      <c r="G32" s="12">
        <f>$E$6*E32</f>
        <v>19.848657501083416</v>
      </c>
      <c r="H32" s="7" t="s">
        <v>11</v>
      </c>
    </row>
    <row r="33" spans="2:8" ht="16.2" x14ac:dyDescent="0.35">
      <c r="B33" s="7" t="s">
        <v>13</v>
      </c>
      <c r="C33" s="7" t="s">
        <v>18</v>
      </c>
      <c r="D33" s="7" t="s">
        <v>123</v>
      </c>
      <c r="E33" s="12">
        <f>E24*E12</f>
        <v>12.204647834515132</v>
      </c>
      <c r="F33" s="7" t="s">
        <v>10</v>
      </c>
      <c r="G33" s="12">
        <f t="shared" ref="G33" si="1">$E$6*E33</f>
        <v>2.4604570034382505</v>
      </c>
      <c r="H33" s="7" t="s">
        <v>124</v>
      </c>
    </row>
    <row r="34" spans="2:8" ht="16.2" x14ac:dyDescent="0.35">
      <c r="B34" s="7"/>
      <c r="C34" s="7"/>
      <c r="D34" s="7" t="s">
        <v>49</v>
      </c>
      <c r="E34" s="34">
        <f>E23-E35</f>
        <v>12.20464783451513</v>
      </c>
      <c r="F34" s="21"/>
      <c r="G34" s="34"/>
      <c r="H34" s="7"/>
    </row>
    <row r="35" spans="2:8" ht="16.2" x14ac:dyDescent="0.35">
      <c r="B35" s="7" t="s">
        <v>8</v>
      </c>
      <c r="C35" s="7" t="s">
        <v>17</v>
      </c>
      <c r="D35" s="7" t="s">
        <v>46</v>
      </c>
      <c r="E35" s="33">
        <f>E20*E11</f>
        <v>1.5443576335148135</v>
      </c>
      <c r="F35" s="7" t="s">
        <v>10</v>
      </c>
      <c r="G35" s="33">
        <f>$E$6*E35</f>
        <v>0.31134249891658639</v>
      </c>
      <c r="H35" s="7" t="s">
        <v>11</v>
      </c>
    </row>
    <row r="36" spans="2:8" ht="16.2" x14ac:dyDescent="0.35">
      <c r="B36" s="7"/>
      <c r="C36" s="7"/>
      <c r="D36" s="7" t="s">
        <v>125</v>
      </c>
      <c r="E36" s="31">
        <f>E16-E32</f>
        <v>1.5443576335148066</v>
      </c>
      <c r="F36" s="7"/>
      <c r="G36" s="7"/>
      <c r="H36" s="7"/>
    </row>
    <row r="37" spans="2:8" ht="16.2" x14ac:dyDescent="0.35">
      <c r="B37" s="7"/>
      <c r="C37" s="7"/>
      <c r="D37" s="7" t="s">
        <v>122</v>
      </c>
      <c r="E37" s="29">
        <f>E23-E33</f>
        <v>1.5443576335148119</v>
      </c>
      <c r="F37" s="7"/>
      <c r="G37" s="7"/>
      <c r="H37" s="7"/>
    </row>
    <row r="38" spans="2:8" x14ac:dyDescent="0.25">
      <c r="B38" s="7"/>
      <c r="C38" s="7"/>
      <c r="D38" s="7"/>
      <c r="E38" s="7"/>
      <c r="F38" s="7"/>
      <c r="G38" s="7"/>
      <c r="H38" s="7"/>
    </row>
    <row r="56" spans="10:10" x14ac:dyDescent="0.25">
      <c r="J56" s="14"/>
    </row>
  </sheetData>
  <pageMargins left="0.7" right="0.7" top="0.78740157499999996" bottom="0.78740157499999996" header="0.3" footer="0.3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B1:H58"/>
  <sheetViews>
    <sheetView tabSelected="1" topLeftCell="A22" workbookViewId="0">
      <selection activeCell="G57" sqref="G57"/>
    </sheetView>
  </sheetViews>
  <sheetFormatPr baseColWidth="10" defaultRowHeight="13.8" x14ac:dyDescent="0.25"/>
  <cols>
    <col min="1" max="1" width="2.69921875" customWidth="1"/>
    <col min="2" max="2" width="45.8984375" customWidth="1"/>
    <col min="3" max="3" width="9" customWidth="1"/>
    <col min="4" max="4" width="29.5" customWidth="1"/>
    <col min="5" max="5" width="20.59765625" customWidth="1"/>
    <col min="6" max="6" width="5.09765625" bestFit="1" customWidth="1"/>
    <col min="7" max="7" width="20.59765625" customWidth="1"/>
    <col min="8" max="8" width="13.09765625" customWidth="1"/>
  </cols>
  <sheetData>
    <row r="1" spans="2:8" x14ac:dyDescent="0.25">
      <c r="B1" s="5" t="s">
        <v>57</v>
      </c>
    </row>
    <row r="2" spans="2:8" x14ac:dyDescent="0.25">
      <c r="B2" s="17" t="s">
        <v>81</v>
      </c>
      <c r="C2" s="7"/>
      <c r="D2" s="7"/>
      <c r="E2" s="7"/>
      <c r="F2" s="7"/>
      <c r="G2" s="7"/>
      <c r="H2" s="7"/>
    </row>
    <row r="3" spans="2:8" ht="16.2" x14ac:dyDescent="0.35">
      <c r="B3" s="7" t="s">
        <v>74</v>
      </c>
      <c r="C3" s="7" t="s">
        <v>40</v>
      </c>
      <c r="D3" s="7"/>
      <c r="E3" s="1">
        <v>110</v>
      </c>
      <c r="F3" s="7"/>
      <c r="G3" s="7"/>
      <c r="H3" s="7"/>
    </row>
    <row r="4" spans="2:8" ht="16.2" x14ac:dyDescent="0.35">
      <c r="B4" s="7"/>
      <c r="C4" s="7" t="s">
        <v>41</v>
      </c>
      <c r="D4" s="7"/>
      <c r="E4" s="16">
        <f>E3+273.15</f>
        <v>383.15</v>
      </c>
      <c r="F4" s="7"/>
      <c r="G4" s="7"/>
      <c r="H4" s="7"/>
    </row>
    <row r="5" spans="2:8" ht="16.2" x14ac:dyDescent="0.35">
      <c r="B5" s="7" t="s">
        <v>75</v>
      </c>
      <c r="C5" s="7" t="s">
        <v>53</v>
      </c>
      <c r="D5" s="7"/>
      <c r="E5" s="1">
        <v>70</v>
      </c>
      <c r="F5" s="7"/>
      <c r="G5" s="7"/>
      <c r="H5" s="7"/>
    </row>
    <row r="6" spans="2:8" ht="16.2" x14ac:dyDescent="0.35">
      <c r="B6" s="7"/>
      <c r="C6" s="7" t="s">
        <v>54</v>
      </c>
      <c r="D6" s="7"/>
      <c r="E6" s="16">
        <f>E5+273.15</f>
        <v>343.15</v>
      </c>
      <c r="F6" s="7"/>
      <c r="G6" s="7"/>
      <c r="H6" s="7"/>
    </row>
    <row r="7" spans="2:8" ht="16.2" x14ac:dyDescent="0.35">
      <c r="B7" s="7" t="s">
        <v>76</v>
      </c>
      <c r="C7" s="7" t="s">
        <v>55</v>
      </c>
      <c r="D7" s="7"/>
      <c r="E7" s="1">
        <v>10</v>
      </c>
      <c r="F7" s="7"/>
      <c r="G7" s="7"/>
      <c r="H7" s="7"/>
    </row>
    <row r="8" spans="2:8" ht="16.2" x14ac:dyDescent="0.35">
      <c r="B8" s="7"/>
      <c r="C8" s="7" t="s">
        <v>56</v>
      </c>
      <c r="D8" s="7"/>
      <c r="E8" s="16">
        <f>E7+273.15</f>
        <v>283.14999999999998</v>
      </c>
      <c r="F8" s="7"/>
      <c r="G8" s="7"/>
      <c r="H8" s="7"/>
    </row>
    <row r="9" spans="2:8" x14ac:dyDescent="0.25">
      <c r="B9" s="7"/>
      <c r="C9" s="7"/>
      <c r="D9" s="7"/>
      <c r="E9" s="18"/>
      <c r="F9" s="7"/>
      <c r="G9" s="7"/>
      <c r="H9" s="7"/>
    </row>
    <row r="10" spans="2:8" x14ac:dyDescent="0.25">
      <c r="B10" s="4"/>
      <c r="C10" s="4"/>
      <c r="D10" s="4"/>
      <c r="E10" s="19"/>
      <c r="F10" s="4"/>
      <c r="G10" s="4"/>
      <c r="H10" s="4"/>
    </row>
    <row r="11" spans="2:8" x14ac:dyDescent="0.25">
      <c r="B11" s="17" t="s">
        <v>0</v>
      </c>
      <c r="C11" s="7"/>
      <c r="D11" s="7"/>
      <c r="E11" s="21"/>
      <c r="F11" s="7"/>
      <c r="G11" s="7"/>
      <c r="H11" s="7"/>
    </row>
    <row r="12" spans="2:8" ht="16.2" x14ac:dyDescent="0.35">
      <c r="B12" s="22" t="s">
        <v>100</v>
      </c>
      <c r="C12" s="23" t="s">
        <v>106</v>
      </c>
      <c r="D12" s="22" t="s">
        <v>99</v>
      </c>
      <c r="E12" s="24">
        <f>1-E8/((E4+E6)/2)</f>
        <v>0.22029464408646571</v>
      </c>
      <c r="F12" s="7"/>
      <c r="G12" s="7"/>
      <c r="H12" s="7"/>
    </row>
    <row r="13" spans="2:8" x14ac:dyDescent="0.25">
      <c r="B13" s="7"/>
      <c r="C13" s="7"/>
      <c r="D13" s="7"/>
      <c r="E13" s="7"/>
      <c r="F13" s="7"/>
      <c r="G13" s="7"/>
      <c r="H13" s="7"/>
    </row>
    <row r="14" spans="2:8" x14ac:dyDescent="0.25">
      <c r="B14" s="4"/>
      <c r="C14" s="4"/>
      <c r="D14" s="4"/>
      <c r="E14" s="4"/>
      <c r="F14" s="4"/>
      <c r="G14" s="4"/>
      <c r="H14" s="4"/>
    </row>
    <row r="15" spans="2:8" x14ac:dyDescent="0.25">
      <c r="B15" s="17" t="s">
        <v>93</v>
      </c>
      <c r="C15" s="7"/>
      <c r="D15" s="7"/>
      <c r="E15" s="7"/>
      <c r="F15" s="7"/>
      <c r="G15" s="7"/>
      <c r="H15" s="7"/>
    </row>
    <row r="16" spans="2:8" ht="16.2" x14ac:dyDescent="0.35">
      <c r="B16" s="7" t="s">
        <v>1</v>
      </c>
      <c r="C16" s="7" t="s">
        <v>30</v>
      </c>
      <c r="D16" s="7" t="s">
        <v>31</v>
      </c>
      <c r="E16" s="3">
        <v>1.0529999999999999</v>
      </c>
      <c r="F16" s="7"/>
      <c r="G16" s="7"/>
      <c r="H16" s="7"/>
    </row>
    <row r="17" spans="2:8" ht="16.2" x14ac:dyDescent="0.35">
      <c r="B17" s="7" t="s">
        <v>61</v>
      </c>
      <c r="C17" s="9" t="s">
        <v>20</v>
      </c>
      <c r="D17" s="7" t="s">
        <v>68</v>
      </c>
      <c r="E17" s="8">
        <f>E18*(1-1/(1+E16))</f>
        <v>0.43597174866049676</v>
      </c>
      <c r="F17" s="10"/>
      <c r="G17" s="7"/>
      <c r="H17" s="7"/>
    </row>
    <row r="18" spans="2:8" ht="16.2" x14ac:dyDescent="0.35">
      <c r="B18" s="7" t="s">
        <v>77</v>
      </c>
      <c r="C18" s="7" t="s">
        <v>26</v>
      </c>
      <c r="D18" s="7" t="s">
        <v>105</v>
      </c>
      <c r="E18" s="3">
        <v>0.85</v>
      </c>
      <c r="F18" s="7"/>
      <c r="G18" s="7" t="s">
        <v>83</v>
      </c>
      <c r="H18" s="7"/>
    </row>
    <row r="19" spans="2:8" x14ac:dyDescent="0.25">
      <c r="B19" s="7"/>
      <c r="C19" s="7"/>
      <c r="D19" s="7"/>
      <c r="E19" s="7"/>
      <c r="F19" s="7"/>
      <c r="G19" s="7" t="s">
        <v>82</v>
      </c>
      <c r="H19" s="7"/>
    </row>
    <row r="20" spans="2:8" ht="16.2" x14ac:dyDescent="0.35">
      <c r="B20" s="7" t="s">
        <v>101</v>
      </c>
      <c r="C20" s="7" t="s">
        <v>59</v>
      </c>
      <c r="D20" s="7" t="s">
        <v>72</v>
      </c>
      <c r="E20" s="8">
        <f>(E33+E36)/E32</f>
        <v>0.48849783818525805</v>
      </c>
      <c r="F20" s="7"/>
      <c r="G20" s="7"/>
      <c r="H20" s="7"/>
    </row>
    <row r="21" spans="2:8" ht="16.2" x14ac:dyDescent="0.35">
      <c r="B21" s="7" t="s">
        <v>52</v>
      </c>
      <c r="C21" s="7" t="s">
        <v>43</v>
      </c>
      <c r="D21" s="7"/>
      <c r="E21" s="6">
        <f>0.056*3.6</f>
        <v>0.2016</v>
      </c>
      <c r="F21" s="7"/>
      <c r="G21" s="7"/>
      <c r="H21" s="7"/>
    </row>
    <row r="22" spans="2:8" x14ac:dyDescent="0.25">
      <c r="B22" s="7"/>
      <c r="C22" s="7"/>
      <c r="D22" s="7"/>
      <c r="E22" s="7"/>
      <c r="F22" s="7"/>
      <c r="G22" s="7"/>
      <c r="H22" s="7"/>
    </row>
    <row r="23" spans="2:8" x14ac:dyDescent="0.25">
      <c r="B23" s="17" t="s">
        <v>102</v>
      </c>
      <c r="C23" s="7"/>
      <c r="D23" s="7"/>
      <c r="E23" s="7"/>
      <c r="F23" s="7"/>
      <c r="G23" s="7"/>
      <c r="H23" s="7"/>
    </row>
    <row r="24" spans="2:8" ht="16.2" x14ac:dyDescent="0.35">
      <c r="B24" s="22" t="s">
        <v>73</v>
      </c>
      <c r="C24" s="22" t="s">
        <v>103</v>
      </c>
      <c r="D24" s="22" t="s">
        <v>104</v>
      </c>
      <c r="E24" s="24">
        <f>(E16+SVK)*E18/(1+E16)</f>
        <v>0.5271799549310745</v>
      </c>
      <c r="F24" s="22"/>
      <c r="G24" s="22"/>
      <c r="H24" s="20"/>
    </row>
    <row r="25" spans="2:8" ht="16.2" x14ac:dyDescent="0.35">
      <c r="B25" s="7" t="s">
        <v>2</v>
      </c>
      <c r="C25" s="7" t="s">
        <v>33</v>
      </c>
      <c r="D25" s="7" t="s">
        <v>78</v>
      </c>
      <c r="E25" s="8">
        <f>SVK/E24</f>
        <v>0.41787371091389058</v>
      </c>
      <c r="F25" s="7"/>
      <c r="G25" s="24">
        <f>E25*E21</f>
        <v>8.4243340120240345E-2</v>
      </c>
      <c r="H25" s="22" t="s">
        <v>115</v>
      </c>
    </row>
    <row r="26" spans="2:8" ht="16.2" x14ac:dyDescent="0.35">
      <c r="B26" s="7" t="s">
        <v>3</v>
      </c>
      <c r="C26" s="7" t="s">
        <v>47</v>
      </c>
      <c r="D26" s="7" t="s">
        <v>79</v>
      </c>
      <c r="E26" s="8">
        <f>1/E24</f>
        <v>1.8968854764797416</v>
      </c>
      <c r="F26" s="7"/>
      <c r="G26" s="24">
        <f>E26*E21</f>
        <v>0.38241211205831593</v>
      </c>
      <c r="H26" s="22" t="s">
        <v>115</v>
      </c>
    </row>
    <row r="27" spans="2:8" s="25" customFormat="1" ht="16.2" x14ac:dyDescent="0.35">
      <c r="B27" s="22" t="s">
        <v>112</v>
      </c>
      <c r="C27" s="22" t="s">
        <v>107</v>
      </c>
      <c r="D27" s="22" t="s">
        <v>108</v>
      </c>
      <c r="E27" s="24">
        <f>(E24-SVK*E18)/(E18-E24)</f>
        <v>1.0530000000000004</v>
      </c>
      <c r="F27" s="22"/>
      <c r="G27" s="22"/>
      <c r="H27" s="22"/>
    </row>
    <row r="28" spans="2:8" x14ac:dyDescent="0.25">
      <c r="B28" s="7"/>
      <c r="C28" s="7"/>
      <c r="D28" s="7"/>
      <c r="E28" s="7"/>
      <c r="F28" s="7"/>
      <c r="G28" s="7"/>
      <c r="H28" s="7"/>
    </row>
    <row r="29" spans="2:8" x14ac:dyDescent="0.25">
      <c r="B29" s="4"/>
      <c r="C29" s="4"/>
      <c r="D29" s="4"/>
      <c r="E29" s="4"/>
      <c r="F29" s="4"/>
      <c r="G29" s="4"/>
      <c r="H29" s="4"/>
    </row>
    <row r="30" spans="2:8" x14ac:dyDescent="0.25">
      <c r="B30" s="17" t="s">
        <v>95</v>
      </c>
      <c r="C30" s="7"/>
      <c r="D30" s="7"/>
      <c r="E30" s="7"/>
      <c r="F30" s="7"/>
      <c r="G30" s="7"/>
      <c r="H30" s="7"/>
    </row>
    <row r="31" spans="2:8" x14ac:dyDescent="0.25">
      <c r="B31" s="7" t="s">
        <v>96</v>
      </c>
      <c r="C31" s="7"/>
      <c r="D31" s="7"/>
      <c r="E31" s="7"/>
      <c r="F31" s="7"/>
      <c r="G31" s="7"/>
      <c r="H31" s="7"/>
    </row>
    <row r="32" spans="2:8" ht="16.2" x14ac:dyDescent="0.35">
      <c r="B32" s="7" t="s">
        <v>62</v>
      </c>
      <c r="C32" s="7" t="s">
        <v>15</v>
      </c>
      <c r="D32" s="7"/>
      <c r="E32" s="2">
        <v>100</v>
      </c>
      <c r="F32" s="7" t="s">
        <v>10</v>
      </c>
      <c r="G32" s="12">
        <f>$E$21*E32</f>
        <v>20.16</v>
      </c>
      <c r="H32" s="7" t="s">
        <v>11</v>
      </c>
    </row>
    <row r="33" spans="2:8" ht="16.2" x14ac:dyDescent="0.35">
      <c r="B33" s="7" t="s">
        <v>64</v>
      </c>
      <c r="C33" s="7" t="s">
        <v>16</v>
      </c>
      <c r="D33" s="7" t="s">
        <v>69</v>
      </c>
      <c r="E33" s="12">
        <f>E32*E17</f>
        <v>43.597174866049677</v>
      </c>
      <c r="F33" s="7" t="s">
        <v>10</v>
      </c>
      <c r="G33" s="8">
        <f>(G32-E35*G35)/E33</f>
        <v>0.38241211205831604</v>
      </c>
      <c r="H33" s="7" t="s">
        <v>12</v>
      </c>
    </row>
    <row r="34" spans="2:8" ht="16.2" x14ac:dyDescent="0.35">
      <c r="B34" s="7" t="s">
        <v>92</v>
      </c>
      <c r="C34" s="7" t="s">
        <v>110</v>
      </c>
      <c r="D34" s="7" t="s">
        <v>16</v>
      </c>
      <c r="E34" s="12">
        <f>E33</f>
        <v>43.597174866049677</v>
      </c>
      <c r="F34" s="7" t="s">
        <v>10</v>
      </c>
      <c r="G34" s="8">
        <f>(G32-E35*E25*E21)/E34</f>
        <v>0.38241211205831604</v>
      </c>
      <c r="H34" s="7" t="s">
        <v>12</v>
      </c>
    </row>
    <row r="35" spans="2:8" ht="16.2" x14ac:dyDescent="0.35">
      <c r="B35" s="7" t="s">
        <v>109</v>
      </c>
      <c r="C35" s="7" t="s">
        <v>87</v>
      </c>
      <c r="D35" s="7" t="s">
        <v>88</v>
      </c>
      <c r="E35" s="12">
        <f>E32*E18/(1+E16)</f>
        <v>41.402825133950316</v>
      </c>
      <c r="F35" s="7" t="s">
        <v>10</v>
      </c>
      <c r="G35" s="8">
        <f>E25*E21</f>
        <v>8.4243340120240345E-2</v>
      </c>
      <c r="H35" s="7" t="s">
        <v>12</v>
      </c>
    </row>
    <row r="36" spans="2:8" ht="16.2" x14ac:dyDescent="0.35">
      <c r="B36" s="7" t="s">
        <v>63</v>
      </c>
      <c r="C36" s="7" t="s">
        <v>36</v>
      </c>
      <c r="D36" s="7" t="s">
        <v>37</v>
      </c>
      <c r="E36" s="2">
        <v>5.2526089524761304</v>
      </c>
      <c r="F36" s="7" t="s">
        <v>10</v>
      </c>
      <c r="G36" s="15">
        <f>IFERROR(G55/E36,)</f>
        <v>8.4243340120240345E-2</v>
      </c>
      <c r="H36" s="7" t="s">
        <v>12</v>
      </c>
    </row>
    <row r="37" spans="2:8" x14ac:dyDescent="0.25">
      <c r="B37" s="7"/>
      <c r="C37" s="7"/>
      <c r="D37" s="7"/>
      <c r="E37" s="7"/>
      <c r="F37" s="7"/>
      <c r="G37" s="7"/>
      <c r="H37" s="7"/>
    </row>
    <row r="38" spans="2:8" x14ac:dyDescent="0.25">
      <c r="B38" s="7" t="s">
        <v>97</v>
      </c>
      <c r="C38" s="7"/>
      <c r="D38" s="7"/>
      <c r="E38" s="7"/>
      <c r="F38" s="7"/>
      <c r="G38" s="7"/>
      <c r="H38" s="7"/>
    </row>
    <row r="39" spans="2:8" ht="16.2" x14ac:dyDescent="0.35">
      <c r="B39" s="7" t="s">
        <v>6</v>
      </c>
      <c r="C39" s="7" t="s">
        <v>23</v>
      </c>
      <c r="D39" s="7" t="s">
        <v>45</v>
      </c>
      <c r="E39" s="12">
        <f>(E36+E42)/E18</f>
        <v>12.686595505215877</v>
      </c>
      <c r="F39" s="7" t="s">
        <v>10</v>
      </c>
      <c r="G39" s="12">
        <f>$E$21*E39</f>
        <v>2.557617653851521</v>
      </c>
      <c r="H39" s="7" t="s">
        <v>11</v>
      </c>
    </row>
    <row r="40" spans="2:8" ht="16.2" x14ac:dyDescent="0.35">
      <c r="B40" s="22"/>
      <c r="C40" s="22"/>
      <c r="D40" s="22" t="s">
        <v>111</v>
      </c>
      <c r="E40" s="26">
        <f>E32*(E20-E17)/(E18-E17)</f>
        <v>12.686595505215871</v>
      </c>
      <c r="F40" s="22"/>
      <c r="G40" s="22"/>
      <c r="H40" s="22"/>
    </row>
    <row r="41" spans="2:8" ht="16.2" x14ac:dyDescent="0.35">
      <c r="B41" s="22"/>
      <c r="C41" s="22"/>
      <c r="D41" s="22" t="s">
        <v>120</v>
      </c>
      <c r="E41" s="26">
        <f>E55+E54</f>
        <v>12.686595505215877</v>
      </c>
      <c r="F41" s="22"/>
      <c r="G41" s="22"/>
      <c r="H41" s="22"/>
    </row>
    <row r="42" spans="2:8" ht="16.2" x14ac:dyDescent="0.35">
      <c r="B42" s="22" t="s">
        <v>4</v>
      </c>
      <c r="C42" s="22" t="s">
        <v>113</v>
      </c>
      <c r="D42" s="22" t="s">
        <v>114</v>
      </c>
      <c r="E42" s="27">
        <f>E36*E16</f>
        <v>5.5309972269573651</v>
      </c>
      <c r="F42" s="22" t="s">
        <v>10</v>
      </c>
      <c r="G42" s="24">
        <f>IFERROR(G53/E42,)</f>
        <v>0.38241211205831593</v>
      </c>
      <c r="H42" s="22" t="s">
        <v>115</v>
      </c>
    </row>
    <row r="43" spans="2:8" ht="16.2" x14ac:dyDescent="0.35">
      <c r="B43" s="22"/>
      <c r="C43" s="22" t="s">
        <v>113</v>
      </c>
      <c r="D43" s="22" t="s">
        <v>116</v>
      </c>
      <c r="E43" s="26">
        <f>E33*(E20-E17)/(E18-E17)</f>
        <v>5.5309972269573624</v>
      </c>
      <c r="F43" s="22"/>
      <c r="G43" s="22"/>
      <c r="H43" s="22"/>
    </row>
    <row r="44" spans="2:8" ht="16.2" x14ac:dyDescent="0.35">
      <c r="B44" s="7" t="s">
        <v>118</v>
      </c>
      <c r="C44" s="7" t="s">
        <v>36</v>
      </c>
      <c r="D44" s="7" t="s">
        <v>37</v>
      </c>
      <c r="E44" s="12">
        <f>E36</f>
        <v>5.2526089524761304</v>
      </c>
      <c r="F44" s="7" t="s">
        <v>10</v>
      </c>
      <c r="G44" s="8">
        <f>G55/E44</f>
        <v>8.4243340120240345E-2</v>
      </c>
      <c r="H44" s="7" t="s">
        <v>12</v>
      </c>
    </row>
    <row r="45" spans="2:8" ht="16.2" x14ac:dyDescent="0.35">
      <c r="B45" s="7"/>
      <c r="C45" s="7"/>
      <c r="D45" s="7"/>
      <c r="E45" s="7"/>
      <c r="F45" s="7"/>
      <c r="G45" s="7"/>
      <c r="H45" s="7"/>
    </row>
    <row r="46" spans="2:8" ht="16.2" x14ac:dyDescent="0.35">
      <c r="B46" s="7" t="s">
        <v>117</v>
      </c>
      <c r="C46" s="7"/>
      <c r="D46" s="7"/>
      <c r="E46" s="7"/>
      <c r="F46" s="7"/>
      <c r="G46" s="7"/>
      <c r="H46" s="7"/>
    </row>
    <row r="47" spans="2:8" ht="16.2" x14ac:dyDescent="0.35">
      <c r="B47" s="7" t="s">
        <v>66</v>
      </c>
      <c r="C47" s="7" t="s">
        <v>71</v>
      </c>
      <c r="D47" s="7" t="s">
        <v>44</v>
      </c>
      <c r="E47" s="12">
        <f>E32-E39</f>
        <v>87.313404494784123</v>
      </c>
      <c r="F47" s="7" t="s">
        <v>10</v>
      </c>
      <c r="G47" s="12">
        <f>$E$21*E47</f>
        <v>17.602382346148481</v>
      </c>
      <c r="H47" s="7" t="s">
        <v>11</v>
      </c>
    </row>
    <row r="48" spans="2:8" ht="16.2" x14ac:dyDescent="0.35">
      <c r="B48" s="7" t="s">
        <v>65</v>
      </c>
      <c r="C48" s="7" t="s">
        <v>70</v>
      </c>
      <c r="D48" s="7" t="s">
        <v>42</v>
      </c>
      <c r="E48" s="12">
        <f>E33-E42</f>
        <v>38.066177639092309</v>
      </c>
      <c r="F48" s="7" t="s">
        <v>10</v>
      </c>
      <c r="G48" s="8">
        <f>G47/E48</f>
        <v>0.46241528406234306</v>
      </c>
      <c r="H48" s="7" t="s">
        <v>12</v>
      </c>
    </row>
    <row r="49" spans="2:8" ht="16.2" x14ac:dyDescent="0.35">
      <c r="B49" s="7" t="s">
        <v>67</v>
      </c>
      <c r="C49" s="7" t="s">
        <v>22</v>
      </c>
      <c r="D49" s="7" t="s">
        <v>84</v>
      </c>
      <c r="E49" s="12">
        <f>E47*E24</f>
        <v>46.029876646438971</v>
      </c>
      <c r="F49" s="7" t="s">
        <v>10</v>
      </c>
      <c r="G49" s="8">
        <f>IFERROR(G47/E49,)</f>
        <v>0.38241211205831599</v>
      </c>
      <c r="H49" s="7" t="s">
        <v>12</v>
      </c>
    </row>
    <row r="50" spans="2:8" x14ac:dyDescent="0.25">
      <c r="B50" s="7"/>
      <c r="C50" s="7"/>
      <c r="D50" s="7"/>
      <c r="E50" s="7"/>
      <c r="F50" s="7"/>
      <c r="G50" s="7"/>
      <c r="H50" s="7"/>
    </row>
    <row r="51" spans="2:8" x14ac:dyDescent="0.25">
      <c r="B51" s="7" t="s">
        <v>119</v>
      </c>
      <c r="C51" s="7"/>
      <c r="D51" s="7"/>
      <c r="E51" s="7"/>
      <c r="F51" s="7"/>
      <c r="G51" s="7"/>
      <c r="H51" s="7"/>
    </row>
    <row r="52" spans="2:8" ht="16.2" x14ac:dyDescent="0.35">
      <c r="B52" s="7" t="s">
        <v>85</v>
      </c>
      <c r="C52" s="7" t="s">
        <v>19</v>
      </c>
      <c r="D52" s="7" t="s">
        <v>80</v>
      </c>
      <c r="E52" s="12">
        <f>(E42+E49)*E26</f>
        <v>97.805072805049278</v>
      </c>
      <c r="F52" s="7" t="s">
        <v>10</v>
      </c>
      <c r="G52" s="12">
        <f>$E$21*E52</f>
        <v>19.717502677497933</v>
      </c>
      <c r="H52" s="7" t="s">
        <v>11</v>
      </c>
    </row>
    <row r="53" spans="2:8" s="25" customFormat="1" ht="16.2" x14ac:dyDescent="0.35">
      <c r="B53" s="7" t="s">
        <v>13</v>
      </c>
      <c r="C53" s="7" t="s">
        <v>18</v>
      </c>
      <c r="D53" s="7" t="s">
        <v>121</v>
      </c>
      <c r="E53" s="30">
        <f>E42*E26</f>
        <v>10.491668310265151</v>
      </c>
      <c r="F53" s="22" t="s">
        <v>10</v>
      </c>
      <c r="G53" s="12">
        <f>$E$21*E53</f>
        <v>2.1151203313494547</v>
      </c>
      <c r="H53" s="7" t="s">
        <v>14</v>
      </c>
    </row>
    <row r="54" spans="2:8" ht="16.2" x14ac:dyDescent="0.35">
      <c r="B54" s="7"/>
      <c r="C54" s="7"/>
      <c r="D54" s="7" t="s">
        <v>49</v>
      </c>
      <c r="E54" s="29">
        <f>E39-E55</f>
        <v>10.491668310265153</v>
      </c>
      <c r="F54" s="7"/>
      <c r="G54" s="7"/>
      <c r="H54" s="7"/>
    </row>
    <row r="55" spans="2:8" ht="16.2" x14ac:dyDescent="0.35">
      <c r="B55" s="7" t="s">
        <v>8</v>
      </c>
      <c r="C55" s="7" t="s">
        <v>17</v>
      </c>
      <c r="D55" s="7" t="s">
        <v>46</v>
      </c>
      <c r="E55" s="12">
        <f>E36*E25</f>
        <v>2.1949271949507243</v>
      </c>
      <c r="F55" s="7" t="s">
        <v>10</v>
      </c>
      <c r="G55" s="12">
        <f>$E$21*E55</f>
        <v>0.44249732250206603</v>
      </c>
      <c r="H55" s="7" t="s">
        <v>11</v>
      </c>
    </row>
    <row r="56" spans="2:8" ht="16.2" x14ac:dyDescent="0.35">
      <c r="B56" s="7"/>
      <c r="C56" s="7"/>
      <c r="D56" s="28" t="s">
        <v>126</v>
      </c>
      <c r="E56" s="29">
        <f>E32-E52</f>
        <v>2.1949271949507221</v>
      </c>
      <c r="F56" s="7" t="s">
        <v>10</v>
      </c>
      <c r="G56" s="7"/>
      <c r="H56" s="7"/>
    </row>
    <row r="57" spans="2:8" ht="16.2" x14ac:dyDescent="0.35">
      <c r="B57" s="7"/>
      <c r="C57" s="7"/>
      <c r="D57" s="7" t="s">
        <v>122</v>
      </c>
      <c r="E57" s="29">
        <f>E39-E53</f>
        <v>2.1949271949507256</v>
      </c>
      <c r="F57" s="7" t="s">
        <v>10</v>
      </c>
      <c r="G57" s="7"/>
      <c r="H57" s="7"/>
    </row>
    <row r="58" spans="2:8" x14ac:dyDescent="0.25">
      <c r="B58" s="7"/>
      <c r="C58" s="7"/>
      <c r="D58" s="7"/>
      <c r="E58" s="7"/>
      <c r="F58" s="7"/>
      <c r="G58" s="7"/>
      <c r="H58" s="7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Stromverlust bekannt</vt:lpstr>
      <vt:lpstr>Stromverlust unbekannt</vt:lpstr>
      <vt:lpstr>'Stromverlust bekannt'!Druckbereich</vt:lpstr>
      <vt:lpstr>SVK</vt:lpstr>
    </vt:vector>
  </TitlesOfParts>
  <Company>AGFW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Wärmeauskopplung aus Stromerzeugungsanlagen</dc:title>
  <dc:creator>Müller, Ullrich</dc:creator>
  <cp:keywords>KWK; CO2-Emission; F309-6; Brennstoffaufteilung; KWK-Prozess</cp:keywords>
  <cp:lastModifiedBy>Müller, Ullrich</cp:lastModifiedBy>
  <cp:lastPrinted>2015-06-15T13:51:17Z</cp:lastPrinted>
  <dcterms:created xsi:type="dcterms:W3CDTF">2015-06-09T07:45:12Z</dcterms:created>
  <dcterms:modified xsi:type="dcterms:W3CDTF">2015-06-15T15:46:05Z</dcterms:modified>
  <cp:category>Energiebilanz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blage">
    <vt:lpwstr>FW 309-6</vt:lpwstr>
  </property>
</Properties>
</file>